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576" windowHeight="10956" tabRatio="692" activeTab="6"/>
  </bookViews>
  <sheets>
    <sheet name="Ф 1 2019+" sheetId="1" r:id="rId1"/>
    <sheet name="Ф 2 2019+" sheetId="2" r:id="rId2"/>
    <sheet name="Ф 3 2019+" sheetId="3" r:id="rId3"/>
    <sheet name="Ф 4 2019+" sheetId="4" r:id="rId4"/>
    <sheet name="Ф 5 2019+" sheetId="5" r:id="rId5"/>
    <sheet name="Ф 6 2019+" sheetId="6" r:id="rId6"/>
    <sheet name="Ф 7 2019+" sheetId="7" r:id="rId7"/>
    <sheet name="Лист1" sheetId="8" r:id="rId8"/>
  </sheets>
  <externalReferences>
    <externalReference r:id="rId11"/>
  </externalReferences>
  <definedNames>
    <definedName name="_xlnm.Print_Area" localSheetId="1">'Ф 2 2019+'!$A$1:$G$61</definedName>
    <definedName name="_xlnm.Print_Area" localSheetId="2">'Ф 3 2019+'!$A$1:$K$80</definedName>
    <definedName name="_xlnm.Print_Area" localSheetId="3">'Ф 4 2019+'!$A$1:$K$26</definedName>
    <definedName name="_xlnm.Print_Area" localSheetId="4">'Ф 5 2019+'!$A$1:$N$90</definedName>
    <definedName name="_xlnm.Print_Area" localSheetId="6">'Ф 7 2019+'!$A$1:$J$13</definedName>
  </definedNames>
  <calcPr fullCalcOnLoad="1"/>
</workbook>
</file>

<file path=xl/sharedStrings.xml><?xml version="1.0" encoding="utf-8"?>
<sst xmlns="http://schemas.openxmlformats.org/spreadsheetml/2006/main" count="2211" uniqueCount="650">
  <si>
    <t>Ответственный исполнитель мероприятия</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</si>
  <si>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</si>
  <si>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</si>
  <si>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</si>
  <si>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</si>
  <si>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r>
      <t>2)</t>
    </r>
    <r>
      <rPr>
        <sz val="8.5"/>
        <color indexed="8"/>
        <rFont val="Times New Roman"/>
        <family val="1"/>
      </rPr>
      <t xml:space="preserve">        </t>
    </r>
  </si>
  <si>
    <t>тыс. руб.</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</si>
  <si>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</si>
  <si>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</si>
  <si>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</si>
  <si>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</si>
  <si>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</si>
  <si>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</si>
  <si>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</si>
  <si>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</si>
  <si>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</si>
  <si>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</si>
  <si>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</si>
  <si>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</si>
  <si>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</si>
  <si>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</si>
  <si>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</si>
  <si>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</si>
  <si>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</si>
  <si>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</si>
  <si>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</si>
  <si>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</si>
  <si>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</si>
  <si>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</si>
  <si>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</si>
  <si>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</si>
  <si>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</si>
  <si>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</si>
  <si>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</si>
  <si>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</si>
  <si>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</si>
  <si>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</si>
  <si>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</si>
  <si>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</si>
  <si>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</si>
  <si>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Наименование муниципальной программы, подпрограммы</t>
  </si>
  <si>
    <t>Источник финансирования</t>
  </si>
  <si>
    <t>в том числе:</t>
  </si>
  <si>
    <t>И</t>
  </si>
  <si>
    <t>Утверждаю</t>
  </si>
  <si>
    <t>Достигнутый результат</t>
  </si>
  <si>
    <t>Проблемы, возникшие в ходе реализации мероприятия</t>
  </si>
  <si>
    <t>Вид правового акта</t>
  </si>
  <si>
    <t>Дата принятия</t>
  </si>
  <si>
    <t>Номер</t>
  </si>
  <si>
    <t>Суть изменений (краткое содержание)</t>
  </si>
  <si>
    <t>Кассовые расходы,%</t>
  </si>
  <si>
    <t>Кассовое исполнение на конец отчетного периода</t>
  </si>
  <si>
    <t>Срок выполнения плановый</t>
  </si>
  <si>
    <t>Срок выполнения фактический</t>
  </si>
  <si>
    <t>Оценка расходов согласно муниципальной программе</t>
  </si>
  <si>
    <t xml:space="preserve"> Форма 1. Отчет об использовании  бюджетных ассигнований бюджета МО "Город Воткинск" на реализацию муниципальной программы </t>
  </si>
  <si>
    <t>10=8/9</t>
  </si>
  <si>
    <t>6=7х10</t>
  </si>
  <si>
    <t>Сводная бюджетная роспись, план на 1 января  отчетного года</t>
  </si>
  <si>
    <t>Сводная бюджетная роспись на отчетную дату</t>
  </si>
  <si>
    <t xml:space="preserve">К плану на  1 января отчетного  года
(гр15/гр13*
100)
</t>
  </si>
  <si>
    <t xml:space="preserve">К плану на отчетную  дату
(гр15/гр14*
100)
</t>
  </si>
  <si>
    <t>1) бюджет муниципального образования</t>
  </si>
  <si>
    <t>собственные средства бюджета муниципального образования</t>
  </si>
  <si>
    <t>средства бюджета Удмуртской Республики</t>
  </si>
  <si>
    <t>3) иные источники</t>
  </si>
  <si>
    <t>План на отчетный год (сводная бюджетная роспись на 1 января отчетного года)</t>
  </si>
  <si>
    <t>План на отчетный период (сводная бюджетная роспись на отчетную дату)</t>
  </si>
  <si>
    <t>Темп роста к уровню прошлого года, % (гр8/гр6*100)</t>
  </si>
  <si>
    <t>"Развитие образования и воспитание" на 2015-2021 годы</t>
  </si>
  <si>
    <t>Управление образования Администрации города Воткинска</t>
  </si>
  <si>
    <t>941</t>
  </si>
  <si>
    <t>Управление культуры,спорта и молодежной политики Администрации города Воткинска</t>
  </si>
  <si>
    <t>938</t>
  </si>
  <si>
    <t>"Развитие дошкольного образования"</t>
  </si>
  <si>
    <t xml:space="preserve">Управление образования Администрации города Воткинска </t>
  </si>
  <si>
    <t>Оказание муниципальных услуг по предоставлению общедоступного и бесплатного дошкольного образования, осуществления присмотра и ухода за детьми</t>
  </si>
  <si>
    <t>Субвенции из бюджета Удмуртской Республики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</si>
  <si>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07</t>
  </si>
  <si>
    <t>Уплата налога на имущество организаций и земельный налог</t>
  </si>
  <si>
    <t>0110062</t>
  </si>
  <si>
    <t>610</t>
  </si>
  <si>
    <t>3</t>
  </si>
  <si>
    <t>Обеспечение деятельности подведомственных учреждений за счет средств бюджета города Воткинска</t>
  </si>
  <si>
    <t xml:space="preserve"> 0110161109</t>
  </si>
  <si>
    <t>4</t>
  </si>
  <si>
    <t>Выплата компенсации части платы, взимаемой с родителей (законных представителей) за присмотр и уход за детьми в муниципальных образовательных организациях, реализующих основную общеобразовательную программу дошкольного образования</t>
  </si>
  <si>
    <t>10</t>
  </si>
  <si>
    <t>04</t>
  </si>
  <si>
    <t>610,620</t>
  </si>
  <si>
    <t>5</t>
  </si>
  <si>
    <t>Предоставление мер социальной поддержки по освобождению от родительской платы за  присмотр и уход за  ребенком в муниципальных образовательных учреждениях, реализующих основную общеобразовательную программу дошкольного образования, родителей детей – инвалидов, детей с ограниченными возможностями здоровья, детей с туберкулезной интоксикацией, а также родителей, если оба или один из них являются инвалидами первой или второй группы и не имеют других доходов, кроме пенсии, детей – сирот и детей, оставшихся без попечения родителей</t>
  </si>
  <si>
    <t>09</t>
  </si>
  <si>
    <t>6</t>
  </si>
  <si>
    <t>Субсидии на реализацию мероприятий по присмотру и уходу за детьми-инвалидами, детьми-сиротами и детьми , оставшимися без попечения родителей, а также за детьми с туберкулезной интоксикацией, обучающимися в муниципальных образовательных организациях , находящихся на территории УР, реализующих образовательную программу дошкольного образования</t>
  </si>
  <si>
    <t>0110107120</t>
  </si>
  <si>
    <t>7</t>
  </si>
  <si>
    <t>Содержание муниципального имущества (текущий, капитальный ремонт, подготовка учреждений к новому учебному году)</t>
  </si>
  <si>
    <t>0110105720</t>
  </si>
  <si>
    <t>8</t>
  </si>
  <si>
    <t>Расходы на дополнительное профессиональное образование по профилю педагогической деятельности</t>
  </si>
  <si>
    <t>05</t>
  </si>
  <si>
    <t>0110101820</t>
  </si>
  <si>
    <t>9</t>
  </si>
  <si>
    <t>Укрепление материально-технической базы бюджетных и автономных учреждений, реализация  наказов избирателей и повышение благосостояния населения</t>
  </si>
  <si>
    <t>0110161180, 0110162800</t>
  </si>
  <si>
    <t>Субсидии из бюджета Удмуртской Республики бюджетам МО на реализацию государственной программы Российской федерации "Доступная среда"</t>
  </si>
  <si>
    <t>0110105170</t>
  </si>
  <si>
    <t>11</t>
  </si>
  <si>
    <t>Строительство, реконструкция, модернизация объектов муниципальной собственности</t>
  </si>
  <si>
    <t>0110160140</t>
  </si>
  <si>
    <t>0110100820</t>
  </si>
  <si>
    <t>460</t>
  </si>
  <si>
    <t xml:space="preserve">Создание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t>
  </si>
  <si>
    <t>01101L1590</t>
  </si>
  <si>
    <t>412,540</t>
  </si>
  <si>
    <t>01101S1590</t>
  </si>
  <si>
    <t>540</t>
  </si>
  <si>
    <t>"Развитие общего образования"</t>
  </si>
  <si>
    <t>Оказание муниципальных услуг по реализации основных общеобразовательных программ по реализации начального и среднего (полного) общего образования</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</si>
  <si>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</si>
  <si>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012Е308850</t>
  </si>
  <si>
    <t>0120109090</t>
  </si>
  <si>
    <t>0120161200</t>
  </si>
  <si>
    <t>01201S1200</t>
  </si>
  <si>
    <t>0120161207</t>
  </si>
  <si>
    <t>0120161209</t>
  </si>
  <si>
    <t>Уплата налога на имущество организаций, земельный налог</t>
  </si>
  <si>
    <t>0120062</t>
  </si>
  <si>
    <t>600</t>
  </si>
  <si>
    <t>610,850</t>
  </si>
  <si>
    <t>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"Доступная среда"</t>
  </si>
  <si>
    <t>0120517</t>
  </si>
  <si>
    <t>Укрепление материально-технической базы бюджетных и автономных учреждений, реализация наказов избирателей и повышенеие уровня благосостояния населения</t>
  </si>
  <si>
    <t>0120572</t>
  </si>
  <si>
    <t>0120161180, 0120162800, 0120160180</t>
  </si>
  <si>
    <t>0126018</t>
  </si>
  <si>
    <t>01201L2280</t>
  </si>
  <si>
    <t>012016120Д</t>
  </si>
  <si>
    <t>0120105720</t>
  </si>
  <si>
    <t>Выплата денежных средств на содержание ребенка, переданного в семью патронатного воспитателя, вознаграждения, причетающегося патронатному воспитателю</t>
  </si>
  <si>
    <t>240</t>
  </si>
  <si>
    <t>0120101820</t>
  </si>
  <si>
    <t>Расходы за счет резервного фонда</t>
  </si>
  <si>
    <t xml:space="preserve"> 0120100310</t>
  </si>
  <si>
    <t>Безвозмездные поступления от юридических и физических лиц,реализация проектов инициативного бюджетирования</t>
  </si>
  <si>
    <t>612</t>
  </si>
  <si>
    <t>Мероприятия по проведению капитального ремонта объектов муниципальной собственности</t>
  </si>
  <si>
    <t>0120100830</t>
  </si>
  <si>
    <t>01201S0830</t>
  </si>
  <si>
    <t>Предоставление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 (выполнение переданных государственных полномочий Удмуртской Республики)</t>
  </si>
  <si>
    <t xml:space="preserve">   0120201820</t>
  </si>
  <si>
    <t>08</t>
  </si>
  <si>
    <t>Субсидии из бюджета УР бюджетам МО  на реализацию мероприятий РЦП "Безопасность образовательного учреждения"</t>
  </si>
  <si>
    <t>0120804960</t>
  </si>
  <si>
    <t>0120260150</t>
  </si>
  <si>
    <t>0120260180</t>
  </si>
  <si>
    <t>240,612</t>
  </si>
  <si>
    <t>0120260630</t>
  </si>
  <si>
    <t>851</t>
  </si>
  <si>
    <t>03</t>
  </si>
  <si>
    <t>Социальная поддержка детей-сирот и детей, оставшихся без попечения родителей, обучающихся и воспитывающихся в образовательных организациях для детей-сирот и детей, оставшихся без попечения родителей, также в патронатной семье, и 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организациях для детей-сирот и детей, оставшихся без попечения родителей (выполнение переданных государственных полномочий Удмуртской Республики)</t>
  </si>
  <si>
    <t xml:space="preserve">100, 200, 300, 852 </t>
  </si>
  <si>
    <t>0120301820</t>
  </si>
  <si>
    <t>0120361250, 0120261250</t>
  </si>
  <si>
    <t xml:space="preserve"> 0120360180, 0120260180</t>
  </si>
  <si>
    <t>0120361200</t>
  </si>
  <si>
    <t>0120360630</t>
  </si>
  <si>
    <t>0120300310</t>
  </si>
  <si>
    <t>"Дополнительное образование и воспитание детей"</t>
  </si>
  <si>
    <t>Организация обучения по программам дополнительного образования детей различной направленности</t>
  </si>
  <si>
    <t>620</t>
  </si>
  <si>
    <t>0130161307</t>
  </si>
  <si>
    <t>0130161309</t>
  </si>
  <si>
    <t>Реализация наказов избирателей и повышение уровня благосостояния населения МО "Город Воткинск"</t>
  </si>
  <si>
    <t>0130572</t>
  </si>
  <si>
    <t xml:space="preserve"> 0130101820</t>
  </si>
  <si>
    <t>0130062</t>
  </si>
  <si>
    <t>Обеспечение персонифицированного финансирования дополнительного образования детей</t>
  </si>
  <si>
    <t>0130261300</t>
  </si>
  <si>
    <t>Мероприятия государственной программы Российской федерации "Доступная среда" на 2011-2020 годы</t>
  </si>
  <si>
    <t>01301L0270</t>
  </si>
  <si>
    <t>Безвозмездные поступления от юридических и физических лиц</t>
  </si>
  <si>
    <t>0130160180</t>
  </si>
  <si>
    <t>622</t>
  </si>
  <si>
    <t>Организация обучения по программам дополнительного образования детей физкультурно-спортивной направленности</t>
  </si>
  <si>
    <t xml:space="preserve">Управление физической культуры спорта и моодежной политики, МАУ ДОД "Знамя" </t>
  </si>
  <si>
    <t>06</t>
  </si>
  <si>
    <t>Укрепление материально-технической базы учреждений дополнительного образования</t>
  </si>
  <si>
    <t>0130661330</t>
  </si>
  <si>
    <t>0130596</t>
  </si>
  <si>
    <t>Капитальный ремонт и реконструкция муниципальных учреждений дополнительного образования</t>
  </si>
  <si>
    <t>0130804960</t>
  </si>
  <si>
    <t>17</t>
  </si>
  <si>
    <t>18</t>
  </si>
  <si>
    <t>Проведение специальной оценки условий труда в муниципальных учреждениях дополнительного образования детей</t>
  </si>
  <si>
    <t>0131861340</t>
  </si>
  <si>
    <t>Создание условий для реализации муниципальной программы»</t>
  </si>
  <si>
    <t>Реализация установленных полномочий (функций) Управлением образования Администрации города Воткинска, организация управления муниципальной программой «Развитие образования и воспитание» на 2015-2020годы</t>
  </si>
  <si>
    <t>120,240</t>
  </si>
  <si>
    <t xml:space="preserve">Обеспечение деятельности подведомственных учреждений за счет средств бюджета города Воткинска </t>
  </si>
  <si>
    <t>Обеспечение деятельности подведомственных учреждений за счет средств бюджета города Воткинска (обеспечение деятельности централизованной бухгалтерии, методического кабинета)</t>
  </si>
  <si>
    <t>0140260129</t>
  </si>
  <si>
    <t>244</t>
  </si>
  <si>
    <t>850</t>
  </si>
  <si>
    <t>"Детское и школьное питание"</t>
  </si>
  <si>
    <t>Обеспечение деятельности подведомственных образовательных учреждений для  реализации программы "Детское и школьное питание"</t>
  </si>
  <si>
    <t xml:space="preserve"> 01501S1210,  01501S6960</t>
  </si>
  <si>
    <t>0150497 0150106960</t>
  </si>
  <si>
    <t>"Организация отдыха детей в каникулярное время"</t>
  </si>
  <si>
    <t>Обеспечение деятельности подведомственных учреждений за счет средств бюджета города Воткинска (содержание МАУ ДОЛ "Юность")</t>
  </si>
  <si>
    <t xml:space="preserve"> 0160161530</t>
  </si>
  <si>
    <t>0160161539</t>
  </si>
  <si>
    <t>0160160620, 0160160630</t>
  </si>
  <si>
    <t>Укрепление материально-технической базы муниципалных загородных детских оздоровительных лагерей</t>
  </si>
  <si>
    <t>0160105230</t>
  </si>
  <si>
    <t>01601S5230</t>
  </si>
  <si>
    <t xml:space="preserve"> 0160161500</t>
  </si>
  <si>
    <t>Предоставление частичного возмещения (компенсации) стоимости путевки для детей в загородные детские оздоровительные лагеря</t>
  </si>
  <si>
    <t xml:space="preserve">  0160205230</t>
  </si>
  <si>
    <t>01602S5230</t>
  </si>
  <si>
    <t>Организация работы лагерей с дневным пребыванием</t>
  </si>
  <si>
    <t xml:space="preserve">Управление образования Администрации города Воткинска,образовательные учреждения города Воткинска </t>
  </si>
  <si>
    <t xml:space="preserve"> 0160305230</t>
  </si>
  <si>
    <t>610, 620</t>
  </si>
  <si>
    <t>01603S5230</t>
  </si>
  <si>
    <t>Трудоустройство подростков</t>
  </si>
  <si>
    <t xml:space="preserve"> 01603S5230</t>
  </si>
  <si>
    <t>Мероприятия по организации временного трудоустройства подростков</t>
  </si>
  <si>
    <t xml:space="preserve"> 0160405230</t>
  </si>
  <si>
    <t xml:space="preserve"> 01604S5230</t>
  </si>
  <si>
    <t>620, 244</t>
  </si>
  <si>
    <t>Реализация вариативных программ в сфере отдыха детей и подростков</t>
  </si>
  <si>
    <t>Организация иных форм отдыха детей в каникулярное время за исключение дневных лагерей и загородных лагерей</t>
  </si>
  <si>
    <t>01605S5230</t>
  </si>
  <si>
    <t>Отчет о реализации муниципальной программы "Развитие образования и воспитание" на 2015-2021 годы</t>
  </si>
  <si>
    <t>за 2019 год</t>
  </si>
  <si>
    <t>110, 240, 610, 620</t>
  </si>
  <si>
    <t>240, 610, 620, 850</t>
  </si>
  <si>
    <t>610, 620, 850</t>
  </si>
  <si>
    <t>240, 610, 620</t>
  </si>
  <si>
    <t>412, 612</t>
  </si>
  <si>
    <t>0110121590, 011Р221590, 01101S1590</t>
  </si>
  <si>
    <t>0110100829, 01101S0829</t>
  </si>
  <si>
    <t>0120160180 0120108810  01201S8810 012016120Д</t>
  </si>
  <si>
    <t>110, 240, 850</t>
  </si>
  <si>
    <t>0120161250, 0120261200, 012026120Д, 012026120С</t>
  </si>
  <si>
    <t>611</t>
  </si>
  <si>
    <t>Безвозмездные поступления от юридических и физических лиц , реализация проектов инициативного бюджетирования</t>
  </si>
  <si>
    <t>110,240,  850,321</t>
  </si>
  <si>
    <t>-</t>
  </si>
  <si>
    <t>ВСЕГО</t>
  </si>
  <si>
    <t xml:space="preserve"> Александрова Ж.А.</t>
  </si>
  <si>
    <t>дата</t>
  </si>
  <si>
    <t>Оценка расходов, тыс. руб.</t>
  </si>
  <si>
    <t>Отношение фактических расходов к оценке расходов, %</t>
  </si>
  <si>
    <t>Фактические расходы на отчетную дату</t>
  </si>
  <si>
    <t xml:space="preserve">"Развитие образования и воспитание" </t>
  </si>
  <si>
    <t>средства бюджета Российской федерации</t>
  </si>
  <si>
    <t xml:space="preserve">2) средства бюджетов других уровней бюджетной системы Российской Федерации, планируемые к привлечению </t>
  </si>
  <si>
    <t>Развитие дошкольного образования</t>
  </si>
  <si>
    <t>Развитие общего образования</t>
  </si>
  <si>
    <t xml:space="preserve"> Дополнительное образование и воспитание детей</t>
  </si>
  <si>
    <t>Создание условий для реализации муниципальной программы</t>
  </si>
  <si>
    <t>Детское и школьное питание</t>
  </si>
  <si>
    <t>Сохранение здоровья и формирование здорового образа жизни населения Организация отдыха детей в каникулярное время</t>
  </si>
  <si>
    <t>Форма 2. Отчет о расходах на реализацию муниципальной программы за счет всех источников финансирования                                            за  2019 год</t>
  </si>
  <si>
    <t xml:space="preserve"> 0110105470</t>
  </si>
  <si>
    <t xml:space="preserve"> 0110160620 0110160630</t>
  </si>
  <si>
    <t xml:space="preserve"> 0110161100, 011016110Д, 011016110В, 011016110С</t>
  </si>
  <si>
    <t xml:space="preserve">  0110161107</t>
  </si>
  <si>
    <t xml:space="preserve"> 0110104240</t>
  </si>
  <si>
    <t xml:space="preserve"> 0110104480</t>
  </si>
  <si>
    <t xml:space="preserve">         0110161150</t>
  </si>
  <si>
    <t xml:space="preserve"> 0120104310 </t>
  </si>
  <si>
    <t xml:space="preserve"> 0120161200</t>
  </si>
  <si>
    <t xml:space="preserve"> 0120160620, 0120160630</t>
  </si>
  <si>
    <t xml:space="preserve"> 0120161250</t>
  </si>
  <si>
    <t xml:space="preserve"> 0120107270</t>
  </si>
  <si>
    <t xml:space="preserve"> 0120204330</t>
  </si>
  <si>
    <t xml:space="preserve"> 0120304380</t>
  </si>
  <si>
    <t xml:space="preserve"> 0130161300 0130161309</t>
  </si>
  <si>
    <t xml:space="preserve"> 0130161300</t>
  </si>
  <si>
    <t xml:space="preserve"> 0130161350 013016130Д</t>
  </si>
  <si>
    <t xml:space="preserve"> 0130160620 0130160630</t>
  </si>
  <si>
    <t xml:space="preserve"> 0130461320</t>
  </si>
  <si>
    <t xml:space="preserve">   0130661330</t>
  </si>
  <si>
    <t xml:space="preserve">                      013016130Д</t>
  </si>
  <si>
    <t xml:space="preserve">  0131760620</t>
  </si>
  <si>
    <t xml:space="preserve">  0131760630</t>
  </si>
  <si>
    <t xml:space="preserve"> 0140160030</t>
  </si>
  <si>
    <t xml:space="preserve"> 0140260120</t>
  </si>
  <si>
    <t xml:space="preserve"> 0140260620 0140260630</t>
  </si>
  <si>
    <t xml:space="preserve"> 0150161210</t>
  </si>
  <si>
    <t>Количество воспитанников, посещающих дошкольные образовательные учреждения</t>
  </si>
  <si>
    <t>чел.</t>
  </si>
  <si>
    <t>Расходы бюджета города Воткинска на оказание муниципальной услуги (выполнение работы)</t>
  </si>
  <si>
    <t>Реализация основных  общеобразовательных  программ начального общего образования</t>
  </si>
  <si>
    <t>Количество обучающихся</t>
  </si>
  <si>
    <t>человек</t>
  </si>
  <si>
    <t>Расходы бюджета города Воткинска  на оказание муниципальной услуги (выполнение работ)</t>
  </si>
  <si>
    <t>Реализация основных  общеобразовательных  программ основного общего образования</t>
  </si>
  <si>
    <t>Реализация основных  общеобразовательных  программ среднего общего образования</t>
  </si>
  <si>
    <t>Дополнительное образование и воспитание детей</t>
  </si>
  <si>
    <t>Предоставление дополнительного образования детям в детских школах исскуств</t>
  </si>
  <si>
    <t>Количество детей посещающих школы</t>
  </si>
  <si>
    <t>Реализация дополнительных общеразвивающих программ</t>
  </si>
  <si>
    <t>Количество человеко-часов</t>
  </si>
  <si>
    <t>человеко-часы</t>
  </si>
  <si>
    <t>Реализация дополнительных общеразвивающих предпрофессиональных программ</t>
  </si>
  <si>
    <t>Организация отдыха детей в каникулярное время</t>
  </si>
  <si>
    <t>Организация деятельности специализированных (профильных) лагерей</t>
  </si>
  <si>
    <t>Количество мероприятий</t>
  </si>
  <si>
    <t>Расходы бюджета муниципального района на выполнение работы</t>
  </si>
  <si>
    <t xml:space="preserve">Форма 4. Отчет о выполнении сводных показателей муниципальных заданий на оказание муниципальных услуг (выполнение работ) </t>
  </si>
  <si>
    <t>Факт по состоянию на конец отчетного периода</t>
  </si>
  <si>
    <t>% исполнения к плану на отчетный год (гр9/гр7*100)</t>
  </si>
  <si>
    <t>% исполнения к плану на отчетный период (гр9/гр8*100)</t>
  </si>
  <si>
    <t>Реализация основных общеобразовательных программ дошкольного образования, присмотр и уход</t>
  </si>
  <si>
    <t>проверка</t>
  </si>
  <si>
    <t>часы</t>
  </si>
  <si>
    <t>Едница измерения</t>
  </si>
  <si>
    <t xml:space="preserve">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
</t>
  </si>
  <si>
    <t>процентов</t>
  </si>
  <si>
    <t>Доля детей в возрасте 1-6 лет, состоящих на учете для определения в муниципальные дошкольные образовательные учреждения, в общей численности детей в возрасте 1-6 лет</t>
  </si>
  <si>
    <t>Доступность дошкольного образования (отношение численности детей 3-7 лет, которым предоставлена возможность получать услуги дошкольного образования, к численности детей в возрасте 3-7 лет, скорректированной на численность детей в возрасте 5-7 лет, обучающихся в школе)</t>
  </si>
  <si>
    <t>Доступность предшкольного образования (отношение численности детей 5-7 лет, которым предоставлена возможность получать услуги дошкольного образования, к численности детей в возрасте 5-7 лет, скорректированной на численность детей в возрасте 5-7 лет, обучающихся в школе)</t>
  </si>
  <si>
    <t>Коэффициент посещаемости детьми муниципальных дошкольных образовательных организаций</t>
  </si>
  <si>
    <t>Удельный вес численности воспитанников дошкольных образовательных организаций, обучающихся по образовательным программам, соответствующим федеральным стандартам (требованиям) дошкольного образования, в общей численности воспитанников дошкольных образовательных организаций</t>
  </si>
  <si>
    <t>Доля муниципальных дошкольных образовательных организаций, здания которых находятся в аварийном состоянии или требуют капитального ремонта, в общем числе муниципальных дошкольных образовательных организаций</t>
  </si>
  <si>
    <t>Среднемесячная номинальная начисленная заработная плата работников муниципальных дошкольных образовательных учреждений</t>
  </si>
  <si>
    <t>рублей</t>
  </si>
  <si>
    <t>Укомплектованность муниципальных дошкольных образовательных учреждений персоналом в соответствии со штатным расписанием</t>
  </si>
  <si>
    <t>Доля педагогических работников муниципальных дошкольных образовательных организаций, получивших  в установленном порядке первую и высшую квалификационные категории и подтверждение соответствия занимаемой должности, в общей численности педагогических работников муниципальных дошкольных образовательных организаций</t>
  </si>
  <si>
    <t>Доля педагогических работников муниципальных дошкольных образовательных организаций с высшим и средним профессиональным образованием  в общей численности педагогических работников муниципальных дошкольных образовательных организаций</t>
  </si>
  <si>
    <t>Доля руководителей муниципальных дошкольных образовательных организаций города Воткинска, с которыми заключены эффективные контракты</t>
  </si>
  <si>
    <t>Доля педагогических работников муниципальных дошкольных образовательных организаций города  Воткинска, с которыми заключены эффективные контракты</t>
  </si>
  <si>
    <t>Удельный вес муниципальных дошкольных образовательных организаций, для которых расчет субсидии на выполнение муниципального задания на оказание муниципальных услуг осуществляется на основе единых  (групповых) значений нормативных затрат с использованием корректирующих показателей</t>
  </si>
  <si>
    <t>Доля граждан, использующих механизм получения государственных и муниципальных услуг в электронной форме, процентов (к 2018 году – не менее 70%)</t>
  </si>
  <si>
    <t xml:space="preserve">Доля детей в возрасте от 2 месяцев  до 3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от 2 месяцев  до 3 лет
</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</si>
  <si>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</si>
  <si>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</si>
  <si>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</si>
  <si>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</si>
  <si>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детей первой и второй групп здоровья в общей численности обучающихся в муниципальных общеобразовательных учреждениях</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</si>
  <si>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</si>
  <si>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Охват обучающихся муниципальных общеобразовательных организаций горячим питанием</t>
  </si>
  <si>
    <t>Среднемесячная номинальная начисленная заработная плата учителей муниципальных общеобразовательных учреждений</t>
  </si>
  <si>
    <t>руб.</t>
  </si>
  <si>
    <t>Доля учителей, получивших в установленном порядке первую и высшую квалификационные категории и подтверждение соответствия занимаемой должности, в общей численности учителей муниципальных организаций общего образования</t>
  </si>
  <si>
    <t>Доля руководителей муниципальных общеобразовательных организаций города Воткинска, с которыми заключены эффективные контракты</t>
  </si>
  <si>
    <t>Доля учителей муниципальных общеобразовательных организаций, с которыми заключены эффективные контракты</t>
  </si>
  <si>
    <t>Удельный вес муниципальных общеобразовательных организаций, для которых расчет субсидии на выполнение муниципального задания на оказание муниципальных услуг осуществляется на основе единых  (групповых) значений нормативных затрат с использованием корректирующих показателей</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</si>
  <si>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</si>
  <si>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Среднемесячная номинальная начисленная заработная плата работников муниципальных общеобразовательных учреждений</t>
  </si>
  <si>
    <t>Доля граждан, использующих механизм получения государственных и муниципальных услуг в электронной форме</t>
  </si>
  <si>
    <t>Дополнительное образование и воспитание детей ( Управление образования )</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</si>
  <si>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</si>
  <si>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Доля муниципальных учреждений дополнительного образования детей, здания которых находятся в аварийном состоянии или требуют капитального ремонта, в общем количестве муниципальных учреждений дополнительного образования детей</t>
  </si>
  <si>
    <t>Доля педагогических работников муниципальных образовательных организаций дополнительного образования детей в возрасте до 30 лет, в общей численности педагогических работников муниципальных образовательных организаций дополнительного образования детей</t>
  </si>
  <si>
    <t>Доля педагогических работников муниципальных образовательных организаций дополнительного образования детей, получивших в установленном порядке первую и высшую квалификационные категории и подтверждение соответствия занимаемой должности, в общей численности педагогических работников муниципальных образовательных организаций дополнительного образования детей</t>
  </si>
  <si>
    <t>Доля руководителей муниципальных образовательных организаций дополнительного образования детей, с которыми заключены эффективные контракты</t>
  </si>
  <si>
    <t>Доля педагогических работников муниципальных образовательных организаций дополнительного образования детей, с которыми заключены эффективные контракты</t>
  </si>
  <si>
    <t>Удельный вес муниципальных учреждений дополнительного образования детей, для которых расчет субсидии на выполнение муниципального задания на оказание муниципальных услуг осуществляется на основе единых  (групповых) значений нормативных затрат с использованием корректирующих показателей</t>
  </si>
  <si>
    <t>Оценка качества деятельности муниципальной системы образования города Воткинска (внешняя)</t>
  </si>
  <si>
    <t>Удельный вес численности руководителей и педагогических работников муниципальных образовательных организаций, прошедших в течение последних трех лет повышение квалификации или профессиональную переподготовку, в общей численности руководителей и педагогических работников муниципальных образовательных организаций</t>
  </si>
  <si>
    <t>Доля педагогических работников муниципальных образовательных организаций, получивших  в установленном порядке первую и высшую квалификационные категории и подтверждение соответствия занимаемой должности, в общей численности педагогических работников муниципальных образовательных организаций</t>
  </si>
  <si>
    <t>Доля педагогических работников муниципальных образовательных организаций с высшим образованием, в общей численности педагогических работников муниципальных образовательных организаций</t>
  </si>
  <si>
    <t>Доля муниципальных образовательных организаций города Воткинска, с руководителями которых заключены эффективные контракты</t>
  </si>
  <si>
    <t>Доля  педагогических работников муниципальных образовательных организаций города Воткинска, с которыми заключены эффективные контракты</t>
  </si>
  <si>
    <t>Удовлетворенность потребителей качеством оказания муниципальных услуг в сфере образования</t>
  </si>
  <si>
    <t>Охват учащихся общеобразовательных учреждений всеми видами питания</t>
  </si>
  <si>
    <t>В том числе охват учащихся общеобразовательных учреждений горячим питанием</t>
  </si>
  <si>
    <t>Развитие образования и воспитание</t>
  </si>
  <si>
    <t>Х</t>
  </si>
  <si>
    <t>Показатель не достигнут, так как родители предпочитают электронной форме получения государственной услуги личный прием</t>
  </si>
  <si>
    <t>СПмп</t>
  </si>
  <si>
    <t>Значение показателя возросло в связи с улучшением МТБ образовательнеых организаций</t>
  </si>
  <si>
    <t xml:space="preserve">С целью достижения показателя спланирована организационная работа по укреплению здоровья с обучающимися и их родителями </t>
  </si>
  <si>
    <t>Увеличилась общая численность обучающихся и соответственно доля обучающихся во 2 смену.</t>
  </si>
  <si>
    <t>Значение показателя возросло за счет постоянной работы с родителями и детьми по организации питания</t>
  </si>
  <si>
    <t>тыс. рублей</t>
  </si>
  <si>
    <t>Значение показателя улучшилось , так как одноздание передано Управлению культуры (Кирова,6)</t>
  </si>
  <si>
    <t xml:space="preserve">Доля детей в возрасте от 5до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</si>
  <si>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</si>
  <si>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Доля детей-инвалидов в возрасте от 5 до 18 лет, получающих    дополнительное образование, в общей численности детей-инвалидов данного возраста</t>
  </si>
  <si>
    <t>процент</t>
  </si>
  <si>
    <t xml:space="preserve">                      Х</t>
  </si>
  <si>
    <t xml:space="preserve">                        Х</t>
  </si>
  <si>
    <t>Организационная работа, проведенная  с ОО, а также с родителями обучающихся и обучающимися по укреплению здоровья, а также увеличение количества  детей льготной категории,получающих бесплатное питание, способствовало росту показателя.</t>
  </si>
  <si>
    <t xml:space="preserve">процент </t>
  </si>
  <si>
    <t>%</t>
  </si>
  <si>
    <t>- в муниципальном загородном оздоровительном лагере (%)</t>
  </si>
  <si>
    <t>- в муниципальных лагерях с дневным пребыванием детей (%)</t>
  </si>
  <si>
    <t>- в санаториях (%)</t>
  </si>
  <si>
    <t>прочее (культурно-досуговые и спортивные мероприятия и т.п.) %</t>
  </si>
  <si>
    <t xml:space="preserve">значение показателя значительно возросло в связи с учетом всех форм занятости детей </t>
  </si>
  <si>
    <t>показатель эффективности оздоровления детей, отдохнувших в период летних каникул в муниципальных загородных оздоровительных лагерях (%)</t>
  </si>
  <si>
    <t>повышению эффективности оздоровления способствовали оздоровительные мероприятия, в том числе витаминизация третьих блюд</t>
  </si>
  <si>
    <t>заполняемость муниципального загородного оздоровительного лагеря в летнее каникулярное время (%)</t>
  </si>
  <si>
    <t>доля педагогического состава, имеющего высшее образование, участвующего в организации отдыха, оздоровления, творческого досуга детей (%)</t>
  </si>
  <si>
    <r>
      <t xml:space="preserve">- </t>
    </r>
    <r>
      <rPr>
        <sz val="9"/>
        <color indexed="8"/>
        <rFont val="Times New Roman"/>
        <family val="1"/>
      </rPr>
      <t>в профильных сменах, проводимых на базе муниципального загородного оздоровительного лагеря и на базе муниципальных лагерей с дневным пребыванием детей (%)</t>
    </r>
  </si>
  <si>
    <r>
      <t>доля детей, находящихся в трудной жизненной ситуации, охваченных организованными профильными сменами от общего числа детей, находящихся в трудной жизненной ситуации, в</t>
    </r>
    <r>
      <rPr>
        <b/>
        <sz val="9"/>
        <color indexed="8"/>
        <rFont val="Times New Roman"/>
        <family val="1"/>
      </rPr>
      <t xml:space="preserve"> </t>
    </r>
    <r>
      <rPr>
        <sz val="9"/>
        <color indexed="8"/>
        <rFont val="Times New Roman"/>
        <family val="1"/>
      </rPr>
      <t>каникулярное время (%/чел.)</t>
    </r>
  </si>
  <si>
    <t xml:space="preserve">Управление образования </t>
  </si>
  <si>
    <t>Оплата труда работников с начислениями на оплату труда. Достижение целевых показателей по средрней заработной плате педагогических работников. Приобретение учебников, учебных пособий, средств обучения, игр и игрушек.</t>
  </si>
  <si>
    <t xml:space="preserve">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 создание условий для осуществления присмотра и ухода за детьми, содержания детей в муниципальных дошкольных образовательных организациях. </t>
  </si>
  <si>
    <t xml:space="preserve">Выплата компенсации части родительской платы за содержание ребенка в муниципальных дошкольных образовательных организациях города Воткинска, реализация переданных государственных полномочий Удмуртской Республики. </t>
  </si>
  <si>
    <t>Предоставление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оплаты за присмотр и уход за детьми в муниципальных образовательных организациях, реализующих образовательную программу дошкольного образования</t>
  </si>
  <si>
    <t>Освобождение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родителей (законных представителей), если один или оба из которых являются инвалидами первой или второй группы и не имеют других доходов, кроме пенсии</t>
  </si>
  <si>
    <t>Выполнение мероприятий по подготовке муниципальных дошкольных образовательных учреждений к новому учебному году, содержание имущества</t>
  </si>
  <si>
    <t>Проведены мероприятия по подготовке муниципальных дошкольных образовательных учреждений  к новому учебному году на сумму                                1 237,4 тыс.руб.</t>
  </si>
  <si>
    <t xml:space="preserve">Приобретение мебели, окон ПВХ, постирочного и кухонного оборудования.                   </t>
  </si>
  <si>
    <t>Обеспечение условий доступности  для инвалидов и других маломобильных групп населения, совершенствование системы комплексной реабилитации и абилитации инвалидов в муниципальных дошкольных образовательных организациях</t>
  </si>
  <si>
    <t>Мероприятия в 2019 году не проводились.</t>
  </si>
  <si>
    <t>12</t>
  </si>
  <si>
    <t xml:space="preserve">Создание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дршкольного образования </t>
  </si>
  <si>
    <t>Достижение к 2019 году  36% доступности дошкольного образования для детей от двух месяцев до трех лет</t>
  </si>
  <si>
    <t>Расходы на создание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дршкольного образования составили 7 315,4 тыс.руб.</t>
  </si>
  <si>
    <t>Организация работы республиканских экспериментальных площадок, обеспечивающих разработку части образовательной программы с учетом региональных, национальных и этнокультурных особенностей</t>
  </si>
  <si>
    <t>Разработка части образовательной программы с учетом региональных, национальных и этнокультурных особенностей (региональная составляющая)</t>
  </si>
  <si>
    <t>Организация работы городских методических площадок по федеральным государственным стандартам (требованиям) дошкольного образования</t>
  </si>
  <si>
    <t>Апробация региональной составляющей на городских методических площадках и распространение успешного опыта в муниципальные дошкольные образовательные организации</t>
  </si>
  <si>
    <t>Проведение оценки качества дошкольного образования в разрезе организаций дошкольного образования</t>
  </si>
  <si>
    <t xml:space="preserve">Получение результатов оценки качества дошкольного образования в разрезе организаций дошкольного образования. </t>
  </si>
  <si>
    <t>Подготовка и публикация информации на официальном сайте Администрации города Воткинска об организации предоставления дошкольного образования в городе Воткинске, муниципальных правовых актах, регламентирующих деятельность в сфере дошкольного образования, муниципальных образовательных организациях, предоставляющих услуги дошкольного образования</t>
  </si>
  <si>
    <t>Актуализация сведений об организации дошкольного образования в городе Воткинске на официальном сайте Администрации города Воткинска в сети Интернет</t>
  </si>
  <si>
    <t>Организация системы регулярного мониторинга удовлетворенности потребителей муниципальных услуг в сфере дошкоьного образования (проведение регулярных опросов потребителей  муниципальных услуг об их качестве и доступности, обработка полученных результтов, принятие мер реагирования)</t>
  </si>
  <si>
    <t>Оценка качества оказания муниципальных услуг в сфере дошкольного образования потребителями</t>
  </si>
  <si>
    <t>Рассмотрение обращений граждан по вопросам предотавления дошкольного образования, принятие мер реагирования</t>
  </si>
  <si>
    <t>Рассмотрение обращений граждан, принятие мер реагирования</t>
  </si>
  <si>
    <t>Публикация на офицальном сайте Администрации города Воткинска и поддержание в актуаьном состоянии информации об Управлении образования Администрации  города Воткинска, его струтурных подразделениях, а также муниципальных учреждениях дошкольного образования города Воткинска, контактных телефонах и адресах электронной почты</t>
  </si>
  <si>
    <t>Обеспечение доступности сведений о структурах и должностных лицах, отвечающих за организацию и предоставление муниципальных услуг в фере дошкольного образования, для населения (потребителей услуг)</t>
  </si>
  <si>
    <t>Форма 3. Отчет о выполнении основных мероприятий муниципальной программы                                                                                                                                                                            за 2019 год</t>
  </si>
  <si>
    <t>Значение показателя не достигнуто в связи с отказом педагогических работниов от прохождения аттестации на подтверждение квалификационной категории</t>
  </si>
  <si>
    <t>Рост показателя произошел в связи  доукомплектованием групп раннего возраста в соответствии с СанПин</t>
  </si>
  <si>
    <t xml:space="preserve">Значение показателя возросло в свяи с  ростом средней заработной платы педагогических работников в соответствии с Указом Президента РФ и с внесением изменений в ФЗ  "О минимальном размере оплаты труда" с 01.01.19г. </t>
  </si>
  <si>
    <t>Значение показателя увеличилось  за счет открытия  2-х групп в ДОУ №43 и №47 общей наполняемостью 40 мест с 10.01.2019г.                                             С 01.09.2019 дополнительно открыта  1 группа в ДОУ №44 на 20 мест.</t>
  </si>
  <si>
    <t>Значение показателя снизилось, так как уменьшилась численность детей, состоящих на учете  в возрасте            1-6 лет</t>
  </si>
  <si>
    <t xml:space="preserve">Значение показателя возросло в свяи с  ростом средней заработной платы педагогических работников в соответствии с Указом Президента РФ </t>
  </si>
  <si>
    <t xml:space="preserve">Организация отдыха детей в каникулярное время 
</t>
  </si>
  <si>
    <t>Постановление Администрации города Воткинска</t>
  </si>
  <si>
    <t>Форма 6. Сведения о внесенных за отчетный период изменениях в муниципальную программу "Развитие  образования и воспитание"                           на 2015-2021 год                                                                                                                                                                                                                                                                                                 за 2019 год</t>
  </si>
  <si>
    <t>Управление образования</t>
  </si>
  <si>
    <t>Управление образования,                                               Управление культуры, спорта и молодежной политики</t>
  </si>
  <si>
    <t>Доля детей, охваченных организованными формами отдыха, оздоровления, творческого досуга, занятости, от общего числа детей в возрасте от 6,5 до 15 лет  каникулярное время (%)</t>
  </si>
  <si>
    <t>Обустройство прилегающих территорий к зданиям и сооружениям муниципальных общеобразовательных организаций</t>
  </si>
  <si>
    <t>Организация и проведение олимпиад школьников на муниципальном уровне</t>
  </si>
  <si>
    <t xml:space="preserve">Организация мониторинга готовности обучающихся к освоению программ начального, основного, среднего общего образования </t>
  </si>
  <si>
    <t>Подготовка и переподготовка кадров для муниципальных общеобразовательных учреждений</t>
  </si>
  <si>
    <t>Взаимодействие со СМИ в целях публикации информации об общем образовании в печатных средствах массовой информации, а также подготовки сюжетов для теле- и радиопередач</t>
  </si>
  <si>
    <t>Подготовка и публикация информации на официальном сайте Администрации города Воткиска об организации предоставления общего образования в городе Воткинске, муниципальных правовых актах, регламентирующих деятельность в сфере общего образования, муниципальных общеобразовательных организациях</t>
  </si>
  <si>
    <t>Обеспечение и развитие системы обратной связи с потребителями муниципальных услуг в сфере общего образования</t>
  </si>
  <si>
    <t>Обеспечение участия представителей города Воткинска в конкурсах, смотрах, соревнованиях, турнирах  и т.п. мероприятиях на городском, республиканском, межрегиональном и российском уровнях</t>
  </si>
  <si>
    <t>Управление образования, Управление физической культуры, спорта и молодежной политики</t>
  </si>
  <si>
    <t>Обновление содержания программ и технологий дополнительного образования детей, распространение успешного опыта</t>
  </si>
  <si>
    <t>Управление образования, Управление культуры и молодежной политики, Управление физической культуры и спорта</t>
  </si>
  <si>
    <t>Проведение независимой оценки качества дополнительного образования детей в разрезе организаций дополнительного образования детей</t>
  </si>
  <si>
    <t>Подготовка и переподготовка кадров для муниципальных учреждений дополнительного образования детей</t>
  </si>
  <si>
    <t>Информирование населения об организации предоставления дополнительного образования детей в городе Воткинске</t>
  </si>
  <si>
    <t>Обеспечение и развитие системы обратной связи с потребителями муниципальных услуг в сфере дополнительного образования детей</t>
  </si>
  <si>
    <t>Организация системы регулярного мониторинга удовлетворенности потребителей муниципальных услуг в сфере дополнительного образования детей</t>
  </si>
  <si>
    <t>Управление образования, Управление физической культуры и спорта</t>
  </si>
  <si>
    <t>Рассмотрение обращений граждан по вопросам предоставления дополнительного образования детей, принятие мер реагирования</t>
  </si>
  <si>
    <t>Управление образования,  Управление физической культуры, спорта и молодежной политики</t>
  </si>
  <si>
    <t>Организационно-методическое и информационное обеспечение деятельности образовательных учреждений</t>
  </si>
  <si>
    <t>Организация повышения квалификации педагогических работников, руководителей муниципальных образовательных учреждений города Воткинска</t>
  </si>
  <si>
    <t>Организация и проведение аттестации руководителей муниципальных образовательных учреждений, подведомственных Управлению образования</t>
  </si>
  <si>
    <t>Организация и проведение конкурса профессионального мастерства «Педагог года»</t>
  </si>
  <si>
    <t>Организация работ по уточнению ведомственного перечня муниципальных услуг в сфере образования</t>
  </si>
  <si>
    <t>Организация работ по разработке и реализации комплекса мер по разработке и внедрению единых (групповых) значений нормативных затрат с использованием корректирующих показателей для расчета субсидий на оказание муниципальных услуг в сфере образования</t>
  </si>
  <si>
    <t>Обеспечение  питанием учащихся 1-11-х классов общеобразовательных учреждений из малообеспеченных семей (кроме детей из многодетных малообеспеченных семей)</t>
  </si>
  <si>
    <t>Реализациия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t>
  </si>
  <si>
    <t>Организация предоставления начального общего, основного общего, среднего общего образования в муниципальных общеобразовательных организациях</t>
  </si>
  <si>
    <t>Приобретение учебно-лабораторного, спортивного оборудования. Возможность обучения по ФГОС</t>
  </si>
  <si>
    <t>Улучшение условий для реализации  прав граждан на получение общедоступного и бесплатного  общего образования</t>
  </si>
  <si>
    <t>Целевой набор. Повышение квалификации кадров</t>
  </si>
  <si>
    <t>Выполнение переданных государственных полномочий Удмуртской Республики</t>
  </si>
  <si>
    <t>Возможность испольхования информационно-коммуникационных технологий в образовательном процессе. Возможность обучения по ФГОС</t>
  </si>
  <si>
    <t>Благоустроенные прилегающие территории</t>
  </si>
  <si>
    <t>Результаты мониторинга, характеризующие качество образования. Приняттие мер реагирования</t>
  </si>
  <si>
    <t>Заключенные эффективные трудовые контракты с педагогическими работниками муниципальных общеобразовательных организаций города Воткинска</t>
  </si>
  <si>
    <t>Публикации об общем образовании в СМИ, сюжеты на радио и телевидении</t>
  </si>
  <si>
    <t>Публикация актуальных сведений на официальном сайте Администрации города Воткинска. Обеспечение открытости данных об организации общего образования</t>
  </si>
  <si>
    <t>Проведение регулярных опросов потребителей муниципальных услуг об их качестве и доступности, обработка полученных результатов, принятие мер реагирования</t>
  </si>
  <si>
    <t>Предоставлениеуслуг дополнительного образования детей учреждениями, подведомственным Управлению образования , Управлению  культуры, спорта и молодежной политики</t>
  </si>
  <si>
    <t xml:space="preserve">Улучшение условий для предоставления дополнитедбного образования </t>
  </si>
  <si>
    <t>Создание в организациях дополнительного образования детей (в том числе в организациях, осуществляющую образовательную деятельность по адаптированным основным общеобразовательным программам) условий для получения детьми - инвалидами качественного образования</t>
  </si>
  <si>
    <t>Введение и обеспечение функционирования системы персонифицированного дополнительного образования детей, подразумевающей 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t>
  </si>
  <si>
    <t>Участие представителей города Воткинска в конкурсах, смотрах, соревнованиях, турнирах  и т.п. мероприятиях на городском, республиканском, межрегиональном и российском уровнях</t>
  </si>
  <si>
    <t>Предоставление дополнительного образования детей учреждениями, подведомственноми Управлению физической культыры и спорта (спортивная направленность)</t>
  </si>
  <si>
    <t>Новые образовательные программы и проекты в сфере образования детей.Привлечение детей среднего и старшего возраста</t>
  </si>
  <si>
    <t>Муниципальные правовые акты о проведении конкурсов, условиях софинансирования</t>
  </si>
  <si>
    <t>Результаты оценки качества дополнительного образования детей в разрезе организаций. Публикация сведений на официальном сайте Администрации города Воткинска</t>
  </si>
  <si>
    <t xml:space="preserve">Обеспечение деятельности подведомственных учреждений за счет средств бюджета города Воткинска(обеспечение деятельности централизованной бухгалтерии,методического кабинета) </t>
  </si>
  <si>
    <t>Методическое и информационное сопровождение деятельности образовательных учреждений</t>
  </si>
  <si>
    <t>Обеспечение муниципальных образовательных учреждений квалифицированными кадрами</t>
  </si>
  <si>
    <t>Стимулирование педагогических кадров муниципальных образовательных учреждений к достижению результатов профессиональной служебной деятельности</t>
  </si>
  <si>
    <t>Муниципальный правовой акт. Уточнение перечня муниципальных услуг в целях возможности установления четкого задания и контроля за его выполнением, расчета финансового обеспечения задания</t>
  </si>
  <si>
    <t>Внедрение единых (групповых) значений нормативных затрат с использованием корректирующих показателей для расчета субсидий на оказание муниципальных услуг в сфере образования. Повышение эффективности деятельности муниципальных образовательных учреждений</t>
  </si>
  <si>
    <t>Укрепление материально-технической базы бюджетных и автономных учреждений, реализация наказов избирателей и повышенеие уровняблагосостояния населения</t>
  </si>
  <si>
    <t>Формирование и развитие современной информационной образовательной среды в муниципальных общеобразовательных организациях</t>
  </si>
  <si>
    <t>Капитальный ремонт и реконструкция муниципальных учреждений общего образования города Воткинска</t>
  </si>
  <si>
    <t>13</t>
  </si>
  <si>
    <t>Организация работы по заключению эффективных контрактов с педагогическими работниками муниципальных общеобразовательных организаций города Воткинска</t>
  </si>
  <si>
    <t>15</t>
  </si>
  <si>
    <t>16</t>
  </si>
  <si>
    <t>Управление образования Администрации города Воткинска, Управление культуры,спорта и молодежной политики Администрации города Воткинска</t>
  </si>
  <si>
    <t>Управление образования, Управление  культуры, спорта и молодежной политики</t>
  </si>
  <si>
    <t>Управление физической культуры, спорта и молодежной политики</t>
  </si>
  <si>
    <t>Софинасирование программ (проектов) в сфере дополнительного образования детей</t>
  </si>
  <si>
    <t>Обеспечение деятельности подведомственных учреждений за счет средств бюджета города Воткинска (Cодержание МАУ ДОЛ "Юность")</t>
  </si>
  <si>
    <t>Предоставление частичного возмещения (компенсации)стоимости путевки для детей в загородные детские оздоровительные лагеря</t>
  </si>
  <si>
    <t>Организация иных форм отдыха детей в каникулярное время за исключением дневных лагерей и загородных лагерей</t>
  </si>
  <si>
    <t>Обеспечение витаминизированным молоком и кулинарным изделием учащихся 1-5-х классов общеобразовательных учреждений.  Обеспечение  питанием учащихся 1-11-х классов общеобразовательных учреждений из малообеспеченных семей (кроме детей из многодетных малообеспеченных семей), учащихся   ЗПР</t>
  </si>
  <si>
    <t>Улучшение питания детей школьного возраста, в том числе за счет использования обогащенных продуктов. Максимальное увеличение охвата горячим питанием</t>
  </si>
  <si>
    <t>В 2019 году выделена сумма 10556,2 тыс.руб. для проведения капитального ремонта кровли МБОУ СОШ № 10</t>
  </si>
  <si>
    <t>Организована  работа 4-х  городских  методических площадок     по   федеральным  государственным стандартам  дошкольного образования  на базе  МБДОУ № 11, 20, 39, 40. Выполняется.</t>
  </si>
  <si>
    <t xml:space="preserve">Приобретены учебники на  4686,9 тыс. рублей, учебно-наглядные пособия на 1 151,8 тыс. рублей. </t>
  </si>
  <si>
    <t>Проведены мероприятия по подготовке муниципальных бюджетных общеобразовательных  учреждений  к новому учебному году на сумму 659,6 тыс. рублей;  Проведены капитальные ремонты  в 10 общеобразовательных учреждениях на общую сумму - 20 422,3 тыс. руб. Разработана проектно-сметная документация на узлы учета на сумму - 65,0 тыс. руб. Установлен узел учета в МБОУ СОШ № 7  - 333,2 тыс. руб.</t>
  </si>
  <si>
    <t>В рамках проекта основонного на местной инициативе в МБОУ СОШ №17 построена универсальная спортивная площадка. Всего средств затраченных на строительство - 6 477,3 тыс. руб., в т.ч.: бюджет УР - 735, 5 тыс. руб., бюджет МО "Город Воткинск" - 5258,8 тыс. руб., пожертвования граждан и организаций - 483,0 тыс. руб.</t>
  </si>
  <si>
    <t>Осуществление бухгалтерского учета в муниципальных образовательных учреждениях, подведомственных Управлению образования МКУ ЦБОУ, методического кабинета. Общая сумма затрат - 37680,4 тыс. руб. (заработная плата с начислениями, оплата коммунальных услуг, услуг связи, обеспечение работы программных комплексов, содержание имущества и прочие текущие расходы)</t>
  </si>
  <si>
    <r>
      <t xml:space="preserve">Уточнены предоставляемые муниципальные услуги, которые соответствуют   отраслевым перечням. </t>
    </r>
  </si>
  <si>
    <t>№84</t>
  </si>
  <si>
    <t>№1907</t>
  </si>
  <si>
    <t>№83</t>
  </si>
  <si>
    <t>№1566</t>
  </si>
  <si>
    <t>№31</t>
  </si>
  <si>
    <t>№415.1</t>
  </si>
  <si>
    <t>№822</t>
  </si>
  <si>
    <t>№2318</t>
  </si>
  <si>
    <t>№1676</t>
  </si>
  <si>
    <t xml:space="preserve">34 муниципальных дошкольных образовательных учреждения полуили финансовое обеспечение для организации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  и создания условий для осуществления   присмотра и ухода за детьми, содержания детей в муниципальных дошкольных образовательных организациях за счет средств бюджета города Воткинска. Общая сумма расходов составила  163 575,1 тыс. руб., в том числе:                                                                                                                                                                                                                                                                              1. Субсидии на финансовое обеспечение государственного (муниципального) задания на сумму 87 121,5 тыс.руб., из них оплата за коммунальные услуги  45 467,5 тыс. руб.;  услуги связи 277,1 тыс. рублей;  интернет 308,4 тыс.руб.; продукты питания  35 836,0 тыс.руб.;  медицинские осмотры 1 634,3 тыс.руб.;   производственный контроль 975,3 тыс.руб.;  дератизацию и дезинсекцию 359,8 тыс.руб.; гидроиспытания 359,9 тыс.руб.; контрольно-измерительные работы 197,0 тыс.руб.;  ТО АПС 260,2 тыс.руб.; ТО приборов учета 183,5 тыс.руб.; разовые ремонтные работы 407,5 тыс.руб.                                                                                                                                                                                                                                                                                  2. Расходы на проверку сметной стоимости объектов капитального строительства, проведение топографо-геодезических работ и составление проектно-сметной документации ДОУ №11и33 на сумму 565,4 тыс.руб.                                                                                                       3. Штраф для оплаты пени за нарушение условий контракта на сумму 961,9 тыс.руб.                                                                                                                                    4. Строительство теневых навесов и детских спортивных комплексов на сумму 20 000,0 тыс.руб.                                                                                                                                                                                                                         5. Ремонт кровель, окон, водопроводов и установка узлов учета тепловой энергии на сумму 53 548,8 тыс.ру.                                                                                                                                                                    6. Благоустройство территории ДОУ №11 на сумму 1 377,4 тыс.руб.    </t>
  </si>
  <si>
    <t>Осуществлена выплата компенсации части родительской платы за содержание ребенка в муниципальных дошкольных образовательных организациях города Воткинска за 4 кв.2018 года и  1кв.-3кв. 2019 года в полном объеме на сумму 7 993,6 тыс. руб.</t>
  </si>
  <si>
    <t>Освобождены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родителей (законных представителей), если один или оба из которых являются инвалидами первой или второй группы и не имеют других доходов, кроме пенсии.  Оплата  за  детей вышеуказанной категории в муниципальных дошкольных образовательных учреждениях за счет финансирования из бюджета УР на сумму  347,6 тыс.руб., всего получателей соцподдержки 32 человека.</t>
  </si>
  <si>
    <t xml:space="preserve">Организована работа по распостранению опыта республиканских  экспериментоальных площадок  на базе  МБДОУ 5, 6.   Выполнено  </t>
  </si>
  <si>
    <t>По наказам избирателей выделены и освоены средства на спил деревьев ДОУ№24, ремонт забора и асфальта ДОУ №24и35; приобретение электроплиты ДОУ№1, стиральной машины ДОУ№24, кроватей ДОУ №30, гладильного катка и холодильника ДОУ№36 на сумму 821,5 тыс.руб. Выделены средства от благотворительного фонда ОАО "Удмуртнефть" на ремонт забора ДОУ№1, приобретение стиральной машины ДОУ№18 и перепрофилирование групп ДОУ№15 на сумму 985,0 тыс.руб.</t>
  </si>
  <si>
    <t>Разработано Положение  о системе мониторинга качества образования в образовательных учреждениях, подведомственных Управлению образования. Сформированы результаты мониторинга по всем направлениям деятельности дошкольных учреждений, отражены в докладе «Итоговый отчет Управления образования города Воткинска о результатах анализа состояния перспектив развития системы образования за 2018 год». Размещен на сайте Управления образования.</t>
  </si>
  <si>
    <t>На официальном сайте МО «Город Воткинск» опубликован Доклад «Итоговый отчет Управления образования города Воткинска о результатах анализа состояния перспектив развития системы образования за 2018 год» (до 20.10.2019), опубликованы результаты мониторингов. Актуализированы сведения об организации дошкольного образования в городе Воткинске на официальном сайте МО «Город Воткинск», на сайте Управления образования.</t>
  </si>
  <si>
    <t xml:space="preserve">Проведен мониторинг, контроль деятельности детских садов в соответствии с Планом ведомственного контроля. НОК УООД в отношении дошкольных учреждений будет проведена в 2020 году </t>
  </si>
  <si>
    <t>На все обращения граждан по воросам  предоставления  дошкольного образования предоставлены ответы, принияты соответствующие меры  реагирования . Выполнено.</t>
  </si>
  <si>
    <t>Проведен мониторинг актуализации сведений о деятельности муниципальных дошкольных образовательных организаций  города Воткинска на официальных сайтах соответствующих учреждений. Актуализирована информация о ДОУ на официальном сайте муниципального образования «Город Воткинск»</t>
  </si>
  <si>
    <r>
      <t>На 31 декабря 2019 года предоставлено общедоступное и бесплатное  начальное общее, основное общее, среднее общего образование по основным общеобразовательным программам в специальных (коррекционных) образовательных учреждениях для 178 обучающихся, воспитанников с отклонениями в развитии</t>
    </r>
    <r>
      <rPr>
        <sz val="9.5"/>
        <color indexed="8"/>
        <rFont val="Times New Roman"/>
        <family val="1"/>
      </rPr>
      <t>. Выполнено.</t>
    </r>
  </si>
  <si>
    <t>Предоставление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 (выполнение переданных государственных полномочий Удмуртской Республики)</t>
  </si>
  <si>
    <t>Здания и сооружения школ  подготовлены к новому учебному году. Устранены предписания надзорных органов на 2019 год.</t>
  </si>
  <si>
    <t>Проведены всероссийские проверочные работы, НИКО, ГИА в форме ОГЭ, ЕГЭ, ГВЭ</t>
  </si>
  <si>
    <t>137 педагогических работников  прошли курсы повышения квалификации  по персонифицированной системе финансирования, из них 16 педагогических работников прошли  переподготовку для работы с детьми с ОВЗ. Общая сума затрат составляет 269,9 тыс.рублей</t>
  </si>
  <si>
    <t>Заключены новые доп.соглашения с руководителями,  педагогическими работниками в соответствии с изменениями, внесенными в типовой контракт</t>
  </si>
  <si>
    <t>Размешены и доступны сведения о структурах и должностных лицах, отвечающих за организацию и предоставление муниципальных услуг в сфере общего образования, для населения (потребителей услуг)</t>
  </si>
  <si>
    <t xml:space="preserve"> Ежемесячное предоставление и размещение информации об общем образовании,  о деятельности муниципальных общеобразовательахных учреждений в СМИ, на официальных  сайтобразовательных организаций.Обеспечена открытость данных об организациях общего образования</t>
  </si>
  <si>
    <t>Обеспечено качественное общедоступное и бесплатное дошкольное образование в муниципальных дошкольных образовательных организациях . Оплата труда работников с начислениями на оплату труда составила 490 425,7 тыс. руб. Достигнут целевой показатель по средней заработной плате педагогических работников муниципальных бюджетных дошкольных образовательных учреждений города Воткинска -  25 753,95 руб. в месяц.   Приобретение игрушек на сумму 1 623,6 тыс. руб.Оплачен налог на имущество: - за 2020-22 годы в декабре 2019 года в сумме 51 553,7 тыс.руб.                                                                                                                                                Оплачен налог на землю в сумме 6 443,2 тыс.руб.</t>
  </si>
  <si>
    <t xml:space="preserve"> В июле-августе 2019 года состоялась приемка учреждений образования,  все учреждения приняты без замечаний. 
 На  ремонт 28 объектов образования было выделено- 136,2 млн. руб. В 2019 году на 25 объектах образования выполнен ремонт на сумму 56 858,07 тыс. руб., в том числе: бюджет УР – 10555,07, МБ - 46 303,008 тыс.рубле: 1. Отремонтировано семь кровель:
- шесть скатных;
- одна мягкая;
2. заменено 1089 окон в 23 образовательных организациях;
3. выполнен ремонт инженерных сетей ГВС и ХВС  в 16 образ.организациях.:
</t>
  </si>
  <si>
    <t>На сайтах, информационных стендх школ размещены информация с указанием  адреса, телефонов администрации школы, эдектронная почта, данна ссылка на сайты для обеспечения возможности обратной связи с потребителями муниципальных услуг в сфере общего образования. Проведен мониторинг актуальности размещенной на сайтах в сети Интернет,н. По всем обращениям граждан своевременно предосиавлены ответы, приняты меры реагирования. информационных стендах в здании учреждения, информации</t>
  </si>
  <si>
    <t>Созданы условия для получения качественного образования, все учащиеся  обеспечены учебниками, мебелью на 100%. Приобретены учебники на  4686,9 тыс. рублей, учебно-наглядные пособия на 1 151,8 тыс. рублей. Занятия ведутся по всем предметам специалистами.</t>
  </si>
  <si>
    <t>В муниципальном этапе по 20 предметам  приняли участие 1902 учащихся 7-11-х классов.В Региональном этапе Всероссийской олимпиады школьников приняли участие 29 обучающихся образовательных учреждений города.</t>
  </si>
  <si>
    <t>Во всех образовательных организациях установлены мнемосхемы</t>
  </si>
  <si>
    <t>Обеспечивается функционирования системы персонифицированного дополнительного образования детей. Расходы составили 8600,5 тыс. руб. Количество детей. реализовавших сертификаты дополнительного образования - 1600 человек.</t>
  </si>
  <si>
    <t>Участие 30% представителей города Воткинска в конкурсах, смотрах, соревнованиях, турнирах  и т.п. мероприятиях на городском, республиканском, межрегиональном и российском уровнях. Выполнено.</t>
  </si>
  <si>
    <t xml:space="preserve">По программам дополнительного образования детей физкультурно-спортивной направленности занимается в школах и МБУ ДО "ДЮСШ" 2285 детей  </t>
  </si>
  <si>
    <t>В течение 1 полугодия велась активная подготовка, в том числе разработка новых программ дополнительного образования с целью привлечения  с 1 сентября 2019 года в учреждениях дополнительного образования  культуры нового проекта ПФДО (персонифицированное финасирование дополнительного образования).Выполнено. По сертитфикатам ПФДО занималось 1600 детей. Проведено 2 городских и один республиканский семинар.</t>
  </si>
  <si>
    <t xml:space="preserve">На официальном сайте МО "Город Воткинск" и на сайтах учреждений предоставлена информация о кружках,секциях и объединениях, работающих на базе учреждений дополнительного образования и школ.Управлением образования, Министерством образования и науки УР проводится регулярный мониторинг заполнения сайтов общеобразователых учреждений на предмет актуальности и полноты предоставляемой информации. </t>
  </si>
  <si>
    <t>Публикация актуальных сведений на официальном сайте Администрации города Воткинска. Обеспечение открытости данных об организации дополнительного образования детей.Публикации о дополнительном образовании в СМИ</t>
  </si>
  <si>
    <t xml:space="preserve"> На все обращения граждан по вопросам предоставления дополнительного образования предоставляются ответы, принимаются соответствующие меры реагирования.Выполнено</t>
  </si>
  <si>
    <t>До родителей общеобразовательных учреждений доведена информация о возможности оценки потребителей муниципальных услуг об их качестве и доступности на сайте busgov.ru,размещены результаты независимой оценки качества образовательной деятельности всех УДО. Привлечено к участию в анкетировании в рамках проведения независимой оценки 2507 респондентов. Выполено..</t>
  </si>
  <si>
    <t xml:space="preserve">Обеспечены методическое и информационное сопровождение деятельности образовательных учреждений Выполняется Реализованы полномочия Управления образования, которые  утверждены Решением Воткинской городской Думы. </t>
  </si>
  <si>
    <t>В ноябре 2020 года стартовал конкурс "Команда образования-2020". Итоги конкурса будут подведены 31 марта 2020 года.</t>
  </si>
  <si>
    <t xml:space="preserve">Внедрены единые (групповые) значения нормативных затрат с использованием корректирующих показателей для расчета субсидий на оказание муниципальных услуг в сфере образования. </t>
  </si>
  <si>
    <t>Улучшение питания детей дошкольного возраста, в том числе за счет использования обогащенных продуктов. Общая сумма затрат на организацию питания составила 4684,5 тыс. руб. в том числе средства УР - 3119,1 тыс. руб., средства МО - 1565,4 тыс. руб.Обеспечены завтраком, в том числе из обогащенных продуктов, включая молочные, 540 учащихся 1-4-х классов общеобразовательных учреждений,  обеспечены питанием учащиеся 1-11-х классов общеобразовательных учреждений,  из малоимущих семей . Достигнут показатель охвата обучающихся школ горячим питанием -96,3%</t>
  </si>
  <si>
    <t xml:space="preserve">Управление образования Администрации города Воткинска, </t>
  </si>
  <si>
    <t>Обеспечение  питанием учащихся 1-11-х классов общеобразовательных учреждений й из многодетных малообеспеченных семей, учащихся их классов ЗПР</t>
  </si>
  <si>
    <t>Обеспечены  питанием 73 учащихся 1-11-х классов общеобразовательных учреждений из малообеспеченных семей (кроме детей из многодетных малообеспеченных семей) на сумму 61 рублей в учебный день за сче РБ и МБ</t>
  </si>
  <si>
    <t>Обеспечены  питанием 980 учащихся 1-11-х классов общеобразовательных учреждений й из многодетных малообеспеченных семей, учащихся их классов ЗПР  и 460 обучающихся с ОВЗ</t>
  </si>
  <si>
    <t>Курсы повышения квалификации  в 2019 год  прошли за счет выделенных средств из бюджета УР  46  педагогогов на сумму 70,3 тыс. руб.</t>
  </si>
  <si>
    <t>Организована и проведена аттестации руководителей муниципальных образовательных учреждений, подведомственных Управлению образования выполняется. В соответствии с  Положением.аттестовано 14 руководителей - 4 руководителям присвоена высшая категория, 9- первая.</t>
  </si>
  <si>
    <t xml:space="preserve"> За 2019 год прошли обучение 364 педагога на сумму  1204,2 тыс. рублей, из них 176 педагогов дошкольного образования, 143 педагога школ, 46 педагогов дополнительного образования.
</t>
  </si>
  <si>
    <t>Работа 7 спортивно-досуговых площадок была организована в период с 2 по 18 июля с 15 до 17 часов в  микрорайонах: Берёзовка, Заречная часть, Южный и Второй поселки, Нефтеразведка, Пески, Вогулка.  Всего летние площадки посетили более 1500 детей и подростков  от 6 до 15 лет .</t>
  </si>
  <si>
    <t>При содействии службы занятости в  2019 году трудоустроено через ЦЗН 167 подростков. Общая сумма затрат составила 289,6 тыс. руб. (заработная плата трудоустроенных)</t>
  </si>
  <si>
    <t>В  2019 году в лагере "Юность" организована 3 смены продолжительностью 18 дне и смена "Цивилизация"- 7 дней. В лагере отдохнуло 649 детей в возрасте от 6,5 до 15 лет. Общая сумма затрат составила 4358,7 тыс. руб.</t>
  </si>
  <si>
    <t>Частичное возмещение стоимости путевки предоставлено на общую сумму 5271,160тыс. руб. за 837 путевок.</t>
  </si>
  <si>
    <t>В 2019 году на  всех школах размещены мнемосхемы</t>
  </si>
  <si>
    <t xml:space="preserve">Значение показателя возросло в связи с тем, что большее количество педагогов получили  первую и высшую квалификационные категории и подтверждение соответствия занимаемой должности. </t>
  </si>
  <si>
    <t>В  2019 году на базе школ города организовано 19  лагерей с дневным пребыванием детей, в которых отдохнуло 2606  детей в возрасте от 6,5 до 15 лет. Общая сумма затрат составила 6266,3 тыс. руб.</t>
  </si>
  <si>
    <t xml:space="preserve">                                                   Подпрограмма "Развитие дошкольного образования"</t>
  </si>
  <si>
    <t xml:space="preserve">                                                      Подпрограмма "Развитие общего образования"</t>
  </si>
  <si>
    <t xml:space="preserve">                                                            Подпрограмма "Дополнительное образование и воспитание детей"</t>
  </si>
  <si>
    <t xml:space="preserve">                                                            Подпрограммма                                                               "Создание условий для реализации муниципальной программы»</t>
  </si>
  <si>
    <t xml:space="preserve">                                                   Подпрограмма "Детское и школьное питание"</t>
  </si>
  <si>
    <t xml:space="preserve">                                                         Подпрограмма "Организация отдыха детей в каникулярное время"</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</si>
  <si>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 увеличилась в соответствии с дорожной картой реализации проекта "Успех каждого ребенка"</t>
  </si>
  <si>
    <t>Плановый показатель превышен в связи с тем. что большой процент родитеей подали заявления в 1 класс в эллектронном виде</t>
  </si>
  <si>
    <t>Значение показателя  возросло за счет развития дополнительного образовангия в детских садах и школах</t>
  </si>
  <si>
    <t>Значение показателя подтверждается результатами проведенной независимой оценки качества образования УДО в 2019 году</t>
  </si>
  <si>
    <t xml:space="preserve">значение показателя не достигнуто, так как не состоялась 4 смена (не выигран конкурс). </t>
  </si>
  <si>
    <t xml:space="preserve">плановое значение показателя достигнуто, но в связи с перерспределением средств на выплату компенсации за прриобретенные путевки в загородные лагеря и на организацию дневных лагерей снизился показатель темпа роста к уровню прошлого года. </t>
  </si>
  <si>
    <t>значение показателя  достигнуто , но набрано меньше, чем в 2018 году детей в профильные отряды</t>
  </si>
  <si>
    <t>значение показателя увеличилось по сравнению с 2018 годом</t>
  </si>
  <si>
    <t xml:space="preserve">Часть детей была трудоустроена на весь летний период, </t>
  </si>
  <si>
    <t>значение показателя меньше, чем в прошлом году, так как не было осенней смены</t>
  </si>
  <si>
    <t>Возросло число дней пропушенных воспитанниками по причине закрытия дошкольных учреждений на капитальные ремонты крыш и нежеланием родителей временно переводить ребенка в другое дошкольное учреждение</t>
  </si>
  <si>
    <t>Значение показателя возросло в связи с ростом расходов бюджета на общее образовани</t>
  </si>
  <si>
    <t>Среднемесячная начисленная заработная плата педагогических работников муниципальных образовательных организаций (УДО)</t>
  </si>
  <si>
    <t xml:space="preserve">Координатор муниципальной программы Заместитель главы Администрации по социальным вопросам -начальник управления социальной поддержки    </t>
  </si>
  <si>
    <t>5ф</t>
  </si>
  <si>
    <t>3ф</t>
  </si>
  <si>
    <t>1ф</t>
  </si>
  <si>
    <t>Э МП</t>
  </si>
  <si>
    <t>СП МП</t>
  </si>
  <si>
    <t>СМ МП</t>
  </si>
  <si>
    <t>СР МП</t>
  </si>
  <si>
    <t>Э БС</t>
  </si>
  <si>
    <t>Внесение изменений в ресурсное обеспечение муниципальной программы</t>
  </si>
  <si>
    <t>9=гр8/гр7 либо  гр.7/гр 8</t>
  </si>
  <si>
    <t>Форма 5. Отчет о достигнутых значениях целевых показателей (индикаторов) муниципальной программы города Воткинска "Развитие образования и воспитание"на 2015-2020годы  за 2019 год</t>
  </si>
  <si>
    <t>Форма 7. Результаты оценки эффективности муниципальной  программы"Развитие  образования и воспитание"на 2015-2021 годы  за 2019 год</t>
  </si>
  <si>
    <t>Всего мероприятий 14</t>
  </si>
  <si>
    <r>
      <t xml:space="preserve">100% общеобразовательных организаций обеспеченны доступом к сети Интернет со скоростью </t>
    </r>
    <r>
      <rPr>
        <u val="single"/>
        <sz val="9.5"/>
        <color indexed="8"/>
        <rFont val="Times New Roman"/>
        <family val="1"/>
      </rPr>
      <t>20 Мбит/сек</t>
    </r>
    <r>
      <rPr>
        <sz val="9.5"/>
        <color indexed="8"/>
        <rFont val="Times New Roman"/>
        <family val="1"/>
      </rPr>
      <t xml:space="preserve"> .Доля общеобразовательных организаций, использующих безбумажный вариант ведения классных журналов составил 100%.
Доля заявлений на зачисление в школу, поданных в электронном виде составило 70%.
</t>
    </r>
  </si>
  <si>
    <t xml:space="preserve">Предоставлены услуги дополнительного образования детям 5-18 лет учреждениями, подведомственным Управлению образования , Управлению  культуры, спорта и молодежной политики. На территории МО "Город Воткинск" охват дополнительным образованием составляет 75,3%.Два учреждения Управления культуры, спорта и молодежной политики ведут для 1035 детей обучение по программам дополнительного образования детей различной направленности (музыка, театр, хореография, изобразительное и декоративно-прикладное искусство, программы общеэстетического развития).                                                                                                        В четыррех  учреждениях дополнительного образования реализуют дополнительные образовательные программы для 6987 детей.                                                                                 Расходы для организации  предоставление услуг дополнительного образования детей учреждениями составили - 114 314,2 тысяч рублей (заработная плата с начислениями, расходы за коммунальные услуги и услуги связи и другие текущие расходы) </t>
  </si>
  <si>
    <t>Проведены мероприятия по подготовке  учреждений дополнительного образования  к новому учебному году на сумму 103,0 тыс. рублей.                                                                                                 Проведены капитальные ремонты  в  на общую сумму - 1532,2 тыс. руб. (МАУДО ЭБЦ , МБУДО СЮТ- капитальный ремонт кровли и замена окон)</t>
  </si>
  <si>
    <t>Средства в размере 500,0 тыс. рублей направлены на приобретение узла учета тепловой энергии ДШИ №2.</t>
  </si>
  <si>
    <t xml:space="preserve">Результаты НОК УООД  учреждений дополнительного образования за 2019 год размещены на сайте www.bus.gov.ru, оф.сайте муниципального образования "Город Воткинск". Средний балл по учреждениям дополнительного образования города составляет 89 баллов (из 100), по УР - 87,5 балла.
  Результаты УДО города Воткинска по 1,2, 4,5 группе показателей  находятся в зоне,  соответствующей оценке «отлично», по третьему критерию «Доступность услуг для инвалидов»– оценке «хорошо» соответствуют 2 учреждения СЮТ и ЭБЦ, «удовлетворительно» - ДЮСШ, ЦДТ. Результаты СЮТ-на 3 месте в УР.
</t>
  </si>
  <si>
    <t xml:space="preserve">14 образовательных учреждений получают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Общая сумма расходов составила  415 346,3 тыс. руб. в том числе:                                                  оплата труда работников с начислениями - 412 929,0 тыс. руб.;                         компенсация педагогическим работникам за работу по подготовке и проведению государственной итоговой аттестации - 2160,3 тыс. руб. Общая сумма расходов  на финансовое обеспечение государственного (муниципального) задания составила  33 225,6 тыс. руб.        </t>
  </si>
  <si>
    <r>
      <t xml:space="preserve">Для 56 детей-сирот и детей, оставшихся без попечения родителей, обучающихся и воспитывающихся в Воткинском детском Доме </t>
    </r>
    <r>
      <rPr>
        <sz val="9.5"/>
        <color indexed="10"/>
        <rFont val="Times New Roman"/>
        <family val="1"/>
      </rPr>
      <t xml:space="preserve"> </t>
    </r>
    <r>
      <rPr>
        <sz val="9.5"/>
        <color indexed="8"/>
        <rFont val="Times New Roman"/>
        <family val="1"/>
      </rPr>
      <t>созданы условия</t>
    </r>
  </si>
  <si>
    <t>Всего мероприятий 19</t>
  </si>
  <si>
    <t>Всего мероприятий 15</t>
  </si>
  <si>
    <t>Всего мероприятий 7</t>
  </si>
  <si>
    <t>Всего мероприятий 3</t>
  </si>
  <si>
    <t>Всего мероприятий 5</t>
  </si>
  <si>
    <t>Относительное отклонение факта от плана</t>
  </si>
  <si>
    <t xml:space="preserve">Обоснование отклонеинй значений целевого показателя (индикатора) на конец отчетного периода </t>
  </si>
  <si>
    <t>Всего по программе "Развитие  образования и воспитание"</t>
  </si>
  <si>
    <t>Выполнено  5  СММп 1,000</t>
  </si>
  <si>
    <t>Выполнено 3  СММп 1,000</t>
  </si>
  <si>
    <t>Выполнено 7 СММп 1,000</t>
  </si>
  <si>
    <t>Выполнено 13 СММп 0,867</t>
  </si>
  <si>
    <t>Выполнено  19  СММп 1,000</t>
  </si>
  <si>
    <t>Выполнено 14 СММп 1,000</t>
  </si>
  <si>
    <t>Дополнительное образование и воспитание детей по Управлению культуры, спорта и молодежной политики Администрации города Воткинска  ( МАУ ДОД ДЮСШ "Знамя")</t>
  </si>
  <si>
    <t xml:space="preserve">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 </t>
  </si>
  <si>
    <t>Доля спортивных сооружений учреждения, находящихся в аварийном состоянии или требующих капитального ремонта, в общем количестве спортивных сооружений учреждения</t>
  </si>
  <si>
    <t>Доля педагогических работников  в возрасте до 30 лет, в общей численности педагогических работников учреждения</t>
  </si>
  <si>
    <t>Доля педагогических работников , получивших в установленном порядке первую и высшую квалификационные категории и подтверждение соответствия занимаемой должности, в общей численности педагогических работников учреждения</t>
  </si>
  <si>
    <t>Доля руководителей работников муниципальных образовательных организаций дополнительного образования детей, с которыми заключены эффективные контракты</t>
  </si>
  <si>
    <t xml:space="preserve">факт на конец отчетного периодана </t>
  </si>
  <si>
    <t xml:space="preserve">план на конец отчетного (текущего) года                 </t>
  </si>
  <si>
    <t xml:space="preserve">факт на начало отчетного периода (за прошлый год)   </t>
  </si>
  <si>
    <t>в программе 7,0</t>
  </si>
  <si>
    <t>в программе 16,0</t>
  </si>
  <si>
    <t>Образ+спорт</t>
  </si>
  <si>
    <t>Всего по программе</t>
  </si>
  <si>
    <r>
      <t>Значение показателя возросло, так как увеличилось количество педагогов, получивших</t>
    </r>
    <r>
      <rPr>
        <sz val="9"/>
        <color indexed="10"/>
        <rFont val="Times New Roman"/>
        <family val="1"/>
      </rPr>
      <t xml:space="preserve"> ктегории</t>
    </r>
    <r>
      <rPr>
        <sz val="9"/>
        <color indexed="8"/>
        <rFont val="Times New Roman"/>
        <family val="1"/>
      </rPr>
      <t xml:space="preserve"> в установленном порядке согласно гра</t>
    </r>
    <r>
      <rPr>
        <sz val="9"/>
        <rFont val="Times New Roman"/>
        <family val="1"/>
      </rPr>
      <t>фику</t>
    </r>
    <r>
      <rPr>
        <sz val="9"/>
        <color indexed="8"/>
        <rFont val="Times New Roman"/>
        <family val="1"/>
      </rPr>
      <t>.</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</si>
</sst>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FC19]d\ mmmm\ yyyy\ &quot;г.&quot;"/>
    <numFmt numFmtId="182" formatCode="0.0000"/>
    <numFmt numFmtId="183" formatCode="#,##0.0000"/>
    <numFmt numFmtId="184" formatCode="0.0000000000"/>
    <numFmt numFmtId="185" formatCode="0.000000000"/>
    <numFmt numFmtId="186" formatCode="0.00000000"/>
    <numFmt numFmtId="187" formatCode="0.0000000"/>
    <numFmt numFmtId="188" formatCode="0.000000"/>
    <numFmt numFmtId="189" formatCode="0.00000"/>
  </numFmts>
  <fonts count="129">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11"/>
      <color indexed="8"/>
      <name val="Calibri"/>
      <family val="2"/>
    </font>
    <font>
      <sz val="8"/>
      <name val="Calibri"/>
      <family val="2"/>
    </font>
    <font>
      <sz val="8.5"/>
      <color indexed="8"/>
      <name val="Times New Roman"/>
      <family val="1"/>
    </font>
    <font>
      <b/>
      <sz val="8.5"/>
      <color indexed="8"/>
      <name val="Times New Roman"/>
      <family val="1"/>
    </font>
    <font>
      <sz val="8.5"/>
      <color indexed="8"/>
      <name val="Calibri"/>
      <family val="2"/>
    </font>
    <font>
      <sz val="8"/>
      <name val="Times New Roman"/>
      <family val="1"/>
    </font>
    <font>
      <sz val="10"/>
      <color indexed="8"/>
      <name val="Times New Roman"/>
      <family val="1"/>
    </font>
    <font>
      <b/>
      <sz val="10"/>
      <color indexed="8"/>
      <name val="Times New Roman"/>
      <family val="1"/>
    </font>
    <font>
      <b/>
      <sz val="12"/>
      <name val="Times New Roman"/>
      <family val="1"/>
    </font>
    <font>
      <b/>
      <sz val="8"/>
      <name val="Times New Roman"/>
      <family val="1"/>
    </font>
    <font>
      <sz val="10"/>
      <name val="Calibri"/>
      <family val="2"/>
    </font>
    <font>
      <sz val="11"/>
      <name val="Calibri"/>
      <family val="2"/>
    </font>
    <font>
      <sz val="11"/>
      <color indexed="8"/>
      <name val="Times New Roman"/>
      <family val="1"/>
    </font>
    <font>
      <sz val="12"/>
      <name val="Times New Roman"/>
      <family val="1"/>
    </font>
    <font>
      <i/>
      <sz val="12"/>
      <name val="Times New Roman"/>
      <family val="1"/>
    </font>
    <font>
      <b/>
      <sz val="11"/>
      <name val="Times New Roman"/>
      <family val="1"/>
    </font>
    <font>
      <sz val="11"/>
      <name val="Times New Roman"/>
      <family val="1"/>
    </font>
    <font>
      <b/>
      <sz val="11"/>
      <color indexed="8"/>
      <name val="Times New Roman"/>
      <family val="1"/>
    </font>
    <font>
      <sz val="12"/>
      <name val="Calibri"/>
      <family val="2"/>
    </font>
    <font>
      <b/>
      <sz val="14"/>
      <color indexed="8"/>
      <name val="Times New Roman"/>
      <family val="1"/>
    </font>
    <font>
      <sz val="9"/>
      <color indexed="8"/>
      <name val="Times New Roman"/>
      <family val="1"/>
    </font>
    <font>
      <b/>
      <sz val="14"/>
      <name val="Times New Roman"/>
      <family val="1"/>
    </font>
    <font>
      <sz val="14"/>
      <name val="Times New Roman"/>
      <family val="1"/>
    </font>
    <font>
      <b/>
      <sz val="9"/>
      <color indexed="8"/>
      <name val="Times New Roman"/>
      <family val="1"/>
    </font>
    <font>
      <b/>
      <sz val="8"/>
      <name val="Calibri"/>
      <family val="2"/>
    </font>
    <font>
      <sz val="9"/>
      <name val="Calibri"/>
      <family val="2"/>
    </font>
    <font>
      <b/>
      <sz val="12"/>
      <name val="Calibri"/>
      <family val="2"/>
    </font>
    <font>
      <b/>
      <sz val="12"/>
      <color indexed="8"/>
      <name val="Times New Roman"/>
      <family val="1"/>
    </font>
    <font>
      <sz val="10"/>
      <color indexed="60"/>
      <name val="Times New Roman"/>
      <family val="1"/>
    </font>
    <font>
      <b/>
      <i/>
      <sz val="10"/>
      <name val="Times New Roman"/>
      <family val="1"/>
    </font>
    <font>
      <b/>
      <i/>
      <sz val="9"/>
      <name val="Times New Roman"/>
      <family val="1"/>
    </font>
    <font>
      <b/>
      <i/>
      <sz val="9"/>
      <color indexed="8"/>
      <name val="Times New Roman"/>
      <family val="1"/>
    </font>
    <font>
      <sz val="9.5"/>
      <name val="Times New Roman"/>
      <family val="1"/>
    </font>
    <font>
      <b/>
      <sz val="9.5"/>
      <name val="Times New Roman"/>
      <family val="1"/>
    </font>
    <font>
      <sz val="9.5"/>
      <color indexed="8"/>
      <name val="Times New Roman"/>
      <family val="1"/>
    </font>
    <font>
      <b/>
      <sz val="10"/>
      <name val="Calibri"/>
      <family val="2"/>
    </font>
    <font>
      <sz val="9.5"/>
      <color indexed="10"/>
      <name val="Times New Roman"/>
      <family val="1"/>
    </font>
    <font>
      <u val="single"/>
      <sz val="9.5"/>
      <color indexed="8"/>
      <name val="Times New Roman"/>
      <family val="1"/>
    </font>
    <font>
      <sz val="9"/>
      <color indexed="10"/>
      <name val="Times New Roman"/>
      <family val="1"/>
    </font>
    <font>
      <b/>
      <sz val="11"/>
      <name val="Calibri"/>
      <family val="2"/>
    </font>
    <font>
      <b/>
      <sz val="18"/>
      <color indexed="8"/>
      <name val="Times New Roman"/>
      <family val="1"/>
    </font>
    <font>
      <sz val="11"/>
      <color indexed="9"/>
      <name val="Calibri"/>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56"/>
      <name val="Times New Roman"/>
      <family val="1"/>
    </font>
    <font>
      <sz val="14"/>
      <color indexed="8"/>
      <name val="Times New Roman"/>
      <family val="1"/>
    </font>
    <font>
      <i/>
      <sz val="10"/>
      <color indexed="8"/>
      <name val="Times New Roman"/>
      <family val="1"/>
    </font>
    <font>
      <sz val="26"/>
      <color indexed="8"/>
      <name val="Times New Roman"/>
      <family val="1"/>
    </font>
    <font>
      <sz val="12"/>
      <color indexed="8"/>
      <name val="Times New Roman"/>
      <family val="1"/>
    </font>
    <font>
      <sz val="9"/>
      <color indexed="8"/>
      <name val="Calibri"/>
      <family val="2"/>
    </font>
    <font>
      <sz val="8"/>
      <color indexed="10"/>
      <name val="Calibri"/>
      <family val="2"/>
    </font>
    <font>
      <sz val="10"/>
      <color indexed="8"/>
      <name val="Calibri"/>
      <family val="2"/>
    </font>
    <font>
      <sz val="10"/>
      <color indexed="9"/>
      <name val="Times New Roman"/>
      <family val="1"/>
    </font>
    <font>
      <sz val="12"/>
      <color indexed="9"/>
      <name val="Times New Roman"/>
      <family val="1"/>
    </font>
    <font>
      <b/>
      <sz val="12"/>
      <color indexed="10"/>
      <name val="Times New Roman"/>
      <family val="1"/>
    </font>
    <font>
      <b/>
      <sz val="11"/>
      <color indexed="60"/>
      <name val="Times New Roman"/>
      <family val="1"/>
    </font>
    <font>
      <b/>
      <sz val="11"/>
      <color indexed="60"/>
      <name val="Calibri"/>
      <family val="2"/>
    </font>
    <font>
      <b/>
      <sz val="14"/>
      <color indexed="60"/>
      <name val="Calibri"/>
      <family val="2"/>
    </font>
    <font>
      <sz val="14"/>
      <color indexed="8"/>
      <name val="Calibri"/>
      <family val="2"/>
    </font>
    <font>
      <sz val="12"/>
      <color indexed="8"/>
      <name val="Calibri"/>
      <family val="2"/>
    </font>
    <font>
      <b/>
      <sz val="11"/>
      <color indexed="10"/>
      <name val="Times New Roman"/>
      <family val="1"/>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2060"/>
      <name val="Times New Roman"/>
      <family val="1"/>
    </font>
    <font>
      <b/>
      <sz val="11"/>
      <color theme="1"/>
      <name val="Times New Roman"/>
      <family val="1"/>
    </font>
    <font>
      <sz val="14"/>
      <color theme="1"/>
      <name val="Times New Roman"/>
      <family val="1"/>
    </font>
    <font>
      <sz val="10"/>
      <color theme="1"/>
      <name val="Times New Roman"/>
      <family val="1"/>
    </font>
    <font>
      <i/>
      <sz val="10"/>
      <color theme="1"/>
      <name val="Times New Roman"/>
      <family val="1"/>
    </font>
    <font>
      <sz val="10"/>
      <color rgb="FF000000"/>
      <name val="Times New Roman"/>
      <family val="1"/>
    </font>
    <font>
      <sz val="26"/>
      <color rgb="FF000000"/>
      <name val="Times New Roman"/>
      <family val="1"/>
    </font>
    <font>
      <sz val="12"/>
      <color theme="1"/>
      <name val="Times New Roman"/>
      <family val="1"/>
    </font>
    <font>
      <sz val="9"/>
      <color theme="1"/>
      <name val="Times New Roman"/>
      <family val="1"/>
    </font>
    <font>
      <sz val="9"/>
      <color theme="1"/>
      <name val="Calibri"/>
      <family val="2"/>
    </font>
    <font>
      <sz val="8"/>
      <color rgb="FFFF0000"/>
      <name val="Calibri"/>
      <family val="2"/>
    </font>
    <font>
      <b/>
      <sz val="12"/>
      <color theme="1"/>
      <name val="Times New Roman"/>
      <family val="1"/>
    </font>
    <font>
      <sz val="10"/>
      <color theme="1"/>
      <name val="Calibri"/>
      <family val="2"/>
    </font>
    <font>
      <sz val="10"/>
      <color theme="0"/>
      <name val="Times New Roman"/>
      <family val="1"/>
    </font>
    <font>
      <sz val="12"/>
      <color theme="0"/>
      <name val="Times New Roman"/>
      <family val="1"/>
    </font>
    <font>
      <b/>
      <sz val="12"/>
      <color rgb="FFFF0000"/>
      <name val="Times New Roman"/>
      <family val="1"/>
    </font>
    <font>
      <b/>
      <sz val="10"/>
      <color theme="1"/>
      <name val="Times New Roman"/>
      <family val="1"/>
    </font>
    <font>
      <sz val="11"/>
      <color rgb="FFC00000"/>
      <name val="Calibri"/>
      <family val="2"/>
    </font>
    <font>
      <b/>
      <sz val="11"/>
      <color rgb="FFC00000"/>
      <name val="Times New Roman"/>
      <family val="1"/>
    </font>
    <font>
      <b/>
      <sz val="11"/>
      <color rgb="FFC00000"/>
      <name val="Calibri"/>
      <family val="2"/>
    </font>
    <font>
      <b/>
      <sz val="14"/>
      <color rgb="FFC00000"/>
      <name val="Calibri"/>
      <family val="2"/>
    </font>
    <font>
      <sz val="14"/>
      <color theme="1"/>
      <name val="Calibri"/>
      <family val="2"/>
    </font>
    <font>
      <b/>
      <sz val="14"/>
      <color theme="1"/>
      <name val="Times New Roman"/>
      <family val="1"/>
    </font>
    <font>
      <sz val="12"/>
      <color theme="1"/>
      <name val="Calibri"/>
      <family val="2"/>
    </font>
    <font>
      <b/>
      <sz val="11"/>
      <color rgb="FFFF0000"/>
      <name val="Times New Roman"/>
      <family val="1"/>
    </font>
    <font>
      <sz val="9.5"/>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9"/>
        <bgColor indexed="64"/>
      </patternFill>
    </fill>
    <fill>
      <patternFill patternType="solid">
        <fgColor theme="6" tint="0.7999799847602844"/>
        <bgColor indexed="64"/>
      </patternFill>
    </fill>
    <fill>
      <patternFill patternType="solid">
        <fgColor rgb="FFFFFF0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color indexed="23"/>
      </left>
      <right style="thin">
        <color indexed="23"/>
      </right>
      <top style="thin">
        <color indexed="23"/>
      </top>
      <bottom style="thin">
        <color indexed="2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style="thin">
        <color indexed="2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4" fillId="0" borderId="1">
      <alignment vertical="top" wrapText="1"/>
      <protection/>
    </xf>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5" fillId="25" borderId="2" applyNumberFormat="0" applyAlignment="0" applyProtection="0"/>
    <xf numFmtId="0" fontId="86" fillId="26" borderId="3" applyNumberFormat="0" applyAlignment="0" applyProtection="0"/>
    <xf numFmtId="0" fontId="87" fillId="26" borderId="2" applyNumberFormat="0" applyAlignment="0" applyProtection="0"/>
    <xf numFmtId="0" fontId="8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9" fillId="0" borderId="4" applyNumberFormat="0" applyFill="0" applyAlignment="0" applyProtection="0"/>
    <xf numFmtId="0" fontId="90" fillId="0" borderId="5" applyNumberFormat="0" applyFill="0" applyAlignment="0" applyProtection="0"/>
    <xf numFmtId="0" fontId="91" fillId="0" borderId="6" applyNumberFormat="0" applyFill="0" applyAlignment="0" applyProtection="0"/>
    <xf numFmtId="0" fontId="91" fillId="0" borderId="0" applyNumberFormat="0" applyFill="0" applyBorder="0" applyAlignment="0" applyProtection="0"/>
    <xf numFmtId="0" fontId="92" fillId="0" borderId="7" applyNumberFormat="0" applyFill="0" applyAlignment="0" applyProtection="0"/>
    <xf numFmtId="0" fontId="93" fillId="27" borderId="8" applyNumberFormat="0" applyAlignment="0" applyProtection="0"/>
    <xf numFmtId="0" fontId="94" fillId="0" borderId="0" applyNumberFormat="0" applyFill="0" applyBorder="0" applyAlignment="0" applyProtection="0"/>
    <xf numFmtId="0" fontId="95" fillId="28" borderId="0" applyNumberFormat="0" applyBorder="0" applyAlignment="0" applyProtection="0"/>
    <xf numFmtId="0" fontId="0" fillId="0" borderId="0">
      <alignment/>
      <protection/>
    </xf>
    <xf numFmtId="0" fontId="96" fillId="0" borderId="0" applyNumberFormat="0" applyFill="0" applyBorder="0" applyAlignment="0" applyProtection="0"/>
    <xf numFmtId="0" fontId="97" fillId="29" borderId="0" applyNumberFormat="0" applyBorder="0" applyAlignment="0" applyProtection="0"/>
    <xf numFmtId="0" fontId="98" fillId="0" borderId="0" applyNumberFormat="0" applyFill="0" applyBorder="0" applyAlignment="0" applyProtection="0"/>
    <xf numFmtId="0" fontId="1" fillId="30" borderId="9" applyNumberFormat="0" applyFont="0" applyAlignment="0" applyProtection="0"/>
    <xf numFmtId="9" fontId="1" fillId="0" borderId="0" applyFont="0" applyFill="0" applyBorder="0" applyAlignment="0" applyProtection="0"/>
    <xf numFmtId="0" fontId="99" fillId="0" borderId="10" applyNumberFormat="0" applyFill="0" applyAlignment="0" applyProtection="0"/>
    <xf numFmtId="0" fontId="10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0" fontId="101" fillId="31" borderId="0" applyNumberFormat="0" applyBorder="0" applyAlignment="0" applyProtection="0"/>
  </cellStyleXfs>
  <cellXfs count="573">
    <xf numFmtId="0" fontId="0" fillId="0" borderId="0" xfId="0" applyFont="1" applyAlignment="1">
      <alignment/>
    </xf>
    <xf numFmtId="0" fontId="2" fillId="0" borderId="0" xfId="0" applyFont="1" applyFill="1" applyAlignment="1">
      <alignment/>
    </xf>
    <xf numFmtId="0" fontId="6"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6" fillId="0" borderId="0" xfId="0" applyFont="1" applyFill="1" applyAlignment="1">
      <alignment horizontal="center"/>
    </xf>
    <xf numFmtId="0" fontId="8" fillId="0" borderId="0" xfId="0" applyFont="1" applyFill="1" applyAlignment="1">
      <alignment/>
    </xf>
    <xf numFmtId="0" fontId="8" fillId="0" borderId="0" xfId="0" applyFont="1" applyAlignment="1">
      <alignment/>
    </xf>
    <xf numFmtId="49" fontId="23" fillId="0" borderId="11" xfId="0" applyNumberFormat="1" applyFont="1" applyFill="1" applyBorder="1" applyAlignment="1">
      <alignment horizontal="center" vertical="top"/>
    </xf>
    <xf numFmtId="0" fontId="102" fillId="0" borderId="11" xfId="0" applyFont="1" applyFill="1" applyBorder="1" applyAlignment="1">
      <alignment vertical="top"/>
    </xf>
    <xf numFmtId="49" fontId="102" fillId="0" borderId="11" xfId="0" applyNumberFormat="1" applyFont="1" applyFill="1" applyBorder="1" applyAlignment="1">
      <alignment vertical="top"/>
    </xf>
    <xf numFmtId="0" fontId="20" fillId="0" borderId="11" xfId="0" applyFont="1" applyFill="1" applyBorder="1" applyAlignment="1">
      <alignment horizontal="center" vertical="top" wrapText="1"/>
    </xf>
    <xf numFmtId="49" fontId="22" fillId="0" borderId="11" xfId="0" applyNumberFormat="1" applyFont="1" applyFill="1" applyBorder="1" applyAlignment="1">
      <alignment horizontal="center" vertical="top"/>
    </xf>
    <xf numFmtId="49" fontId="103" fillId="0" borderId="11" xfId="0" applyNumberFormat="1" applyFont="1" applyFill="1" applyBorder="1" applyAlignment="1">
      <alignment horizontal="center" vertical="top"/>
    </xf>
    <xf numFmtId="49" fontId="19" fillId="0" borderId="11" xfId="0" applyNumberFormat="1" applyFont="1" applyFill="1" applyBorder="1" applyAlignment="1">
      <alignment horizontal="center" vertical="top"/>
    </xf>
    <xf numFmtId="49" fontId="102" fillId="0" borderId="11" xfId="0" applyNumberFormat="1" applyFont="1" applyBorder="1" applyAlignment="1">
      <alignment vertical="top"/>
    </xf>
    <xf numFmtId="0" fontId="23" fillId="0" borderId="11"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1" fillId="0" borderId="11"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3" fillId="32" borderId="11" xfId="0" applyFont="1" applyFill="1" applyBorder="1" applyAlignment="1">
      <alignment horizontal="left" vertical="center" wrapText="1"/>
    </xf>
    <xf numFmtId="0" fontId="23" fillId="0" borderId="11" xfId="0" applyFont="1" applyBorder="1" applyAlignment="1">
      <alignment horizontal="left" vertical="center" wrapText="1"/>
    </xf>
    <xf numFmtId="0" fontId="0" fillId="0" borderId="0" xfId="0" applyAlignment="1">
      <alignment vertical="center" wrapText="1"/>
    </xf>
    <xf numFmtId="0" fontId="22" fillId="33" borderId="11"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0" fillId="0" borderId="0" xfId="0" applyAlignment="1">
      <alignment horizontal="center" vertical="center" wrapText="1"/>
    </xf>
    <xf numFmtId="49" fontId="104" fillId="0" borderId="11" xfId="0" applyNumberFormat="1" applyFont="1" applyFill="1" applyBorder="1" applyAlignment="1">
      <alignment vertical="top"/>
    </xf>
    <xf numFmtId="0" fontId="104" fillId="0" borderId="11" xfId="0" applyFont="1" applyFill="1" applyBorder="1" applyAlignment="1">
      <alignment vertical="top"/>
    </xf>
    <xf numFmtId="0" fontId="22" fillId="33"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5" fillId="0" borderId="0" xfId="54" applyFont="1">
      <alignment/>
      <protection/>
    </xf>
    <xf numFmtId="0" fontId="106" fillId="0" borderId="0" xfId="54" applyFont="1">
      <alignment/>
      <protection/>
    </xf>
    <xf numFmtId="0" fontId="107" fillId="0" borderId="0" xfId="54" applyFont="1">
      <alignment/>
      <protection/>
    </xf>
    <xf numFmtId="0" fontId="0" fillId="0" borderId="0" xfId="54">
      <alignment/>
      <protection/>
    </xf>
    <xf numFmtId="0" fontId="92" fillId="0" borderId="0" xfId="54" applyFont="1" applyAlignment="1">
      <alignment vertical="center"/>
      <protection/>
    </xf>
    <xf numFmtId="0" fontId="5" fillId="0" borderId="0" xfId="54" applyFont="1" applyFill="1" applyBorder="1" applyAlignment="1">
      <alignment/>
      <protection/>
    </xf>
    <xf numFmtId="0" fontId="0" fillId="0" borderId="0" xfId="54" applyBorder="1">
      <alignment/>
      <protection/>
    </xf>
    <xf numFmtId="0" fontId="15" fillId="32" borderId="11" xfId="54" applyFont="1" applyFill="1" applyBorder="1" applyAlignment="1">
      <alignment horizontal="center" vertical="center" wrapText="1"/>
      <protection/>
    </xf>
    <xf numFmtId="172" fontId="15" fillId="32" borderId="11" xfId="54" applyNumberFormat="1" applyFont="1" applyFill="1" applyBorder="1" applyAlignment="1">
      <alignment vertical="center"/>
      <protection/>
    </xf>
    <xf numFmtId="0" fontId="0" fillId="0" borderId="13" xfId="54" applyBorder="1" applyAlignment="1">
      <alignment/>
      <protection/>
    </xf>
    <xf numFmtId="0" fontId="0" fillId="0" borderId="0" xfId="54" applyAlignment="1">
      <alignment/>
      <protection/>
    </xf>
    <xf numFmtId="0" fontId="20" fillId="32" borderId="11" xfId="54" applyFont="1" applyFill="1" applyBorder="1" applyAlignment="1">
      <alignment horizontal="left" vertical="center" wrapText="1"/>
      <protection/>
    </xf>
    <xf numFmtId="172" fontId="20" fillId="32" borderId="11" xfId="54" applyNumberFormat="1" applyFont="1" applyFill="1" applyBorder="1" applyAlignment="1">
      <alignment vertical="center"/>
      <protection/>
    </xf>
    <xf numFmtId="0" fontId="20" fillId="32" borderId="11" xfId="54" applyFont="1" applyFill="1" applyBorder="1" applyAlignment="1">
      <alignment horizontal="left" vertical="center" wrapText="1" indent="1"/>
      <protection/>
    </xf>
    <xf numFmtId="4" fontId="108" fillId="0" borderId="0" xfId="54" applyNumberFormat="1" applyFont="1" applyBorder="1" applyAlignment="1">
      <alignment horizontal="center" vertical="center" wrapText="1"/>
      <protection/>
    </xf>
    <xf numFmtId="0" fontId="20" fillId="32" borderId="11" xfId="54" applyFont="1" applyFill="1" applyBorder="1" applyAlignment="1">
      <alignment vertical="center" wrapText="1"/>
      <protection/>
    </xf>
    <xf numFmtId="4" fontId="109" fillId="0" borderId="0" xfId="54" applyNumberFormat="1" applyFont="1" applyBorder="1" applyAlignment="1">
      <alignment horizontal="center" vertical="center" wrapText="1"/>
      <protection/>
    </xf>
    <xf numFmtId="0" fontId="0" fillId="0" borderId="13" xfId="54" applyBorder="1" applyAlignment="1">
      <alignment vertical="center"/>
      <protection/>
    </xf>
    <xf numFmtId="0" fontId="0" fillId="0" borderId="0" xfId="54" applyAlignment="1">
      <alignment vertical="center"/>
      <protection/>
    </xf>
    <xf numFmtId="172" fontId="15" fillId="32" borderId="14" xfId="54" applyNumberFormat="1" applyFont="1" applyFill="1" applyBorder="1" applyAlignment="1">
      <alignment vertical="center"/>
      <protection/>
    </xf>
    <xf numFmtId="0" fontId="0" fillId="0" borderId="11" xfId="54" applyBorder="1">
      <alignment/>
      <protection/>
    </xf>
    <xf numFmtId="172" fontId="20" fillId="32" borderId="14" xfId="54" applyNumberFormat="1" applyFont="1" applyFill="1" applyBorder="1" applyAlignment="1">
      <alignment vertical="center"/>
      <protection/>
    </xf>
    <xf numFmtId="49" fontId="22" fillId="0" borderId="11"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49" fontId="23" fillId="32" borderId="11" xfId="0" applyNumberFormat="1" applyFont="1" applyFill="1" applyBorder="1" applyAlignment="1">
      <alignment horizontal="center" vertical="center" wrapText="1"/>
    </xf>
    <xf numFmtId="2" fontId="23" fillId="0" borderId="11"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2" fontId="23" fillId="32" borderId="11" xfId="0" applyNumberFormat="1" applyFont="1" applyFill="1" applyBorder="1" applyAlignment="1">
      <alignment horizontal="center" vertical="center" wrapText="1"/>
    </xf>
    <xf numFmtId="49" fontId="102" fillId="0" borderId="11" xfId="0" applyNumberFormat="1" applyFont="1" applyFill="1" applyBorder="1" applyAlignment="1">
      <alignment horizontal="center" vertical="center" wrapText="1"/>
    </xf>
    <xf numFmtId="0" fontId="102" fillId="0" borderId="11" xfId="0" applyFont="1" applyFill="1" applyBorder="1" applyAlignment="1">
      <alignment horizontal="center" vertical="center" wrapText="1"/>
    </xf>
    <xf numFmtId="0" fontId="2" fillId="0" borderId="0" xfId="0" applyFont="1" applyFill="1" applyAlignment="1">
      <alignment horizontal="left" vertical="center" wrapText="1"/>
    </xf>
    <xf numFmtId="0" fontId="104" fillId="33" borderId="11" xfId="0" applyFont="1" applyFill="1" applyBorder="1" applyAlignment="1">
      <alignment horizontal="left" vertical="center" wrapText="1"/>
    </xf>
    <xf numFmtId="0" fontId="102" fillId="0" borderId="11" xfId="0" applyFont="1" applyFill="1" applyBorder="1" applyAlignment="1">
      <alignment horizontal="left" vertical="center" wrapText="1"/>
    </xf>
    <xf numFmtId="0" fontId="0" fillId="0" borderId="0" xfId="0" applyAlignment="1">
      <alignment horizontal="left" vertical="center" wrapText="1"/>
    </xf>
    <xf numFmtId="0" fontId="110" fillId="0" borderId="15" xfId="0" applyFont="1" applyBorder="1" applyAlignment="1">
      <alignment vertical="center" wrapText="1"/>
    </xf>
    <xf numFmtId="0" fontId="20" fillId="0" borderId="15" xfId="0" applyFont="1" applyFill="1" applyBorder="1" applyAlignment="1">
      <alignment vertical="center" wrapText="1"/>
    </xf>
    <xf numFmtId="0" fontId="110" fillId="0" borderId="0" xfId="0" applyFont="1" applyAlignment="1">
      <alignment vertical="center" wrapText="1"/>
    </xf>
    <xf numFmtId="0" fontId="0" fillId="0" borderId="11" xfId="0" applyBorder="1" applyAlignment="1">
      <alignment vertical="center" wrapText="1"/>
    </xf>
    <xf numFmtId="172" fontId="22" fillId="0" borderId="11" xfId="0" applyNumberFormat="1" applyFont="1" applyFill="1" applyBorder="1" applyAlignment="1">
      <alignment horizontal="right" vertical="center" wrapText="1"/>
    </xf>
    <xf numFmtId="2" fontId="102" fillId="0" borderId="11" xfId="0" applyNumberFormat="1" applyFont="1" applyBorder="1" applyAlignment="1">
      <alignment horizontal="right" vertical="center" wrapText="1"/>
    </xf>
    <xf numFmtId="172" fontId="22" fillId="32" borderId="11" xfId="0" applyNumberFormat="1" applyFont="1" applyFill="1" applyBorder="1" applyAlignment="1">
      <alignment horizontal="right" vertical="center" wrapText="1"/>
    </xf>
    <xf numFmtId="172" fontId="23" fillId="32" borderId="11" xfId="0" applyNumberFormat="1" applyFont="1" applyFill="1" applyBorder="1" applyAlignment="1">
      <alignment horizontal="right" vertical="center" wrapText="1"/>
    </xf>
    <xf numFmtId="172" fontId="102" fillId="0" borderId="11" xfId="0" applyNumberFormat="1" applyFont="1" applyBorder="1" applyAlignment="1">
      <alignment vertical="center" wrapText="1"/>
    </xf>
    <xf numFmtId="172" fontId="23" fillId="0" borderId="11" xfId="0" applyNumberFormat="1" applyFont="1" applyFill="1" applyBorder="1" applyAlignment="1">
      <alignment horizontal="right" vertical="center" wrapText="1"/>
    </xf>
    <xf numFmtId="172" fontId="23" fillId="0" borderId="11" xfId="0" applyNumberFormat="1" applyFont="1" applyFill="1" applyBorder="1" applyAlignment="1">
      <alignment horizontal="center" vertical="center" wrapText="1"/>
    </xf>
    <xf numFmtId="172" fontId="19" fillId="0" borderId="11" xfId="0" applyNumberFormat="1" applyFont="1" applyFill="1" applyBorder="1" applyAlignment="1">
      <alignment horizontal="right" vertical="center" wrapText="1"/>
    </xf>
    <xf numFmtId="172" fontId="24" fillId="0" borderId="11" xfId="0" applyNumberFormat="1" applyFont="1" applyFill="1" applyBorder="1" applyAlignment="1">
      <alignment horizontal="right" vertical="center" wrapText="1"/>
    </xf>
    <xf numFmtId="172" fontId="102" fillId="0" borderId="11" xfId="0" applyNumberFormat="1" applyFont="1" applyFill="1" applyBorder="1" applyAlignment="1">
      <alignment horizontal="right" vertical="center" wrapText="1"/>
    </xf>
    <xf numFmtId="172" fontId="104" fillId="0" borderId="11" xfId="0" applyNumberFormat="1" applyFont="1" applyFill="1" applyBorder="1" applyAlignment="1">
      <alignment vertical="center" wrapText="1"/>
    </xf>
    <xf numFmtId="172" fontId="102" fillId="0" borderId="11" xfId="0" applyNumberFormat="1" applyFont="1" applyFill="1" applyBorder="1" applyAlignment="1">
      <alignment vertical="center" wrapText="1"/>
    </xf>
    <xf numFmtId="172" fontId="102" fillId="32" borderId="11" xfId="0" applyNumberFormat="1" applyFont="1" applyFill="1" applyBorder="1" applyAlignment="1">
      <alignment vertical="center" wrapText="1"/>
    </xf>
    <xf numFmtId="172" fontId="23" fillId="0" borderId="11" xfId="0" applyNumberFormat="1" applyFont="1" applyFill="1" applyBorder="1" applyAlignment="1">
      <alignment vertical="center" wrapText="1"/>
    </xf>
    <xf numFmtId="2" fontId="102" fillId="0" borderId="11" xfId="0" applyNumberFormat="1" applyFont="1" applyBorder="1" applyAlignment="1">
      <alignment vertical="center" wrapText="1"/>
    </xf>
    <xf numFmtId="49" fontId="22" fillId="33" borderId="11" xfId="0" applyNumberFormat="1" applyFont="1" applyFill="1" applyBorder="1" applyAlignment="1">
      <alignment horizontal="center" vertical="center" wrapText="1"/>
    </xf>
    <xf numFmtId="172" fontId="22" fillId="33" borderId="11" xfId="0" applyNumberFormat="1" applyFont="1" applyFill="1" applyBorder="1" applyAlignment="1">
      <alignment horizontal="right" vertical="center" wrapText="1"/>
    </xf>
    <xf numFmtId="2" fontId="104" fillId="33" borderId="11" xfId="0" applyNumberFormat="1" applyFont="1" applyFill="1" applyBorder="1" applyAlignment="1">
      <alignment vertical="center" wrapText="1"/>
    </xf>
    <xf numFmtId="2" fontId="104" fillId="33" borderId="11" xfId="0" applyNumberFormat="1" applyFont="1" applyFill="1" applyBorder="1" applyAlignment="1">
      <alignment horizontal="right" vertical="center" wrapText="1"/>
    </xf>
    <xf numFmtId="0" fontId="15" fillId="33" borderId="11" xfId="0" applyFont="1" applyFill="1" applyBorder="1" applyAlignment="1">
      <alignment horizontal="center" vertical="center" wrapText="1"/>
    </xf>
    <xf numFmtId="2" fontId="104" fillId="0" borderId="11" xfId="0" applyNumberFormat="1" applyFont="1" applyBorder="1" applyAlignment="1">
      <alignment vertical="center" wrapText="1"/>
    </xf>
    <xf numFmtId="2" fontId="104" fillId="0" borderId="11" xfId="0" applyNumberFormat="1" applyFont="1" applyBorder="1" applyAlignment="1">
      <alignment horizontal="right" vertical="center" wrapText="1"/>
    </xf>
    <xf numFmtId="0" fontId="104"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0" fillId="0" borderId="0" xfId="0" applyFont="1" applyAlignment="1">
      <alignment horizontal="center"/>
    </xf>
    <xf numFmtId="0" fontId="15" fillId="0" borderId="0" xfId="54" applyFont="1" applyFill="1" applyAlignment="1">
      <alignment horizontal="center"/>
      <protection/>
    </xf>
    <xf numFmtId="0" fontId="4" fillId="0" borderId="11" xfId="54" applyFont="1" applyFill="1" applyBorder="1" applyAlignment="1">
      <alignment horizontal="center" vertical="center" wrapText="1"/>
      <protection/>
    </xf>
    <xf numFmtId="0" fontId="111" fillId="0" borderId="11" xfId="54" applyFont="1" applyBorder="1" applyAlignment="1">
      <alignment horizontal="center" vertical="center" wrapText="1"/>
      <protection/>
    </xf>
    <xf numFmtId="49" fontId="4" fillId="0" borderId="11" xfId="54" applyNumberFormat="1" applyFont="1" applyFill="1" applyBorder="1" applyAlignment="1">
      <alignment vertical="top"/>
      <protection/>
    </xf>
    <xf numFmtId="0" fontId="92" fillId="0" borderId="0" xfId="54" applyFont="1" applyAlignment="1">
      <alignment horizontal="center" vertical="center"/>
      <protection/>
    </xf>
    <xf numFmtId="172" fontId="6" fillId="32" borderId="11" xfId="54" applyNumberFormat="1" applyFont="1" applyFill="1" applyBorder="1" applyAlignment="1">
      <alignment vertical="top" wrapText="1"/>
      <protection/>
    </xf>
    <xf numFmtId="172" fontId="6" fillId="32" borderId="11" xfId="54" applyNumberFormat="1" applyFont="1" applyFill="1" applyBorder="1" applyAlignment="1">
      <alignment horizontal="center" vertical="top"/>
      <protection/>
    </xf>
    <xf numFmtId="0" fontId="0" fillId="32" borderId="0" xfId="54" applyFill="1" applyBorder="1" applyAlignment="1">
      <alignment wrapText="1"/>
      <protection/>
    </xf>
    <xf numFmtId="0" fontId="0" fillId="32" borderId="0" xfId="54" applyFill="1" applyBorder="1" applyAlignment="1">
      <alignment vertical="center"/>
      <protection/>
    </xf>
    <xf numFmtId="0" fontId="0" fillId="32" borderId="0" xfId="54" applyFill="1" applyBorder="1">
      <alignment/>
      <protection/>
    </xf>
    <xf numFmtId="0" fontId="4" fillId="32" borderId="14" xfId="54" applyFont="1" applyFill="1" applyBorder="1" applyAlignment="1">
      <alignment vertical="top" wrapText="1"/>
      <protection/>
    </xf>
    <xf numFmtId="0" fontId="4" fillId="32" borderId="14" xfId="54" applyFont="1" applyFill="1" applyBorder="1" applyAlignment="1">
      <alignment horizontal="center" vertical="top"/>
      <protection/>
    </xf>
    <xf numFmtId="3" fontId="0" fillId="0" borderId="0" xfId="54" applyNumberFormat="1">
      <alignment/>
      <protection/>
    </xf>
    <xf numFmtId="4" fontId="0" fillId="0" borderId="0" xfId="54" applyNumberFormat="1">
      <alignment/>
      <protection/>
    </xf>
    <xf numFmtId="172" fontId="0" fillId="0" borderId="0" xfId="54" applyNumberFormat="1">
      <alignment/>
      <protection/>
    </xf>
    <xf numFmtId="0" fontId="2" fillId="0" borderId="0" xfId="54" applyFont="1" applyFill="1">
      <alignment/>
      <protection/>
    </xf>
    <xf numFmtId="0" fontId="0" fillId="0" borderId="0" xfId="54" applyFill="1">
      <alignment/>
      <protection/>
    </xf>
    <xf numFmtId="0" fontId="0" fillId="32" borderId="0" xfId="54" applyFill="1">
      <alignment/>
      <protection/>
    </xf>
    <xf numFmtId="0" fontId="112" fillId="0" borderId="0" xfId="54" applyFont="1">
      <alignment/>
      <protection/>
    </xf>
    <xf numFmtId="0" fontId="27" fillId="0" borderId="11" xfId="54" applyNumberFormat="1" applyFont="1" applyFill="1" applyBorder="1" applyAlignment="1">
      <alignment wrapText="1"/>
      <protection/>
    </xf>
    <xf numFmtId="0" fontId="27" fillId="0" borderId="11" xfId="54" applyFont="1" applyFill="1" applyBorder="1" applyAlignment="1">
      <alignment wrapText="1"/>
      <protection/>
    </xf>
    <xf numFmtId="0" fontId="27" fillId="0" borderId="11" xfId="54" applyFont="1" applyFill="1" applyBorder="1" applyAlignment="1">
      <alignment vertical="center"/>
      <protection/>
    </xf>
    <xf numFmtId="180" fontId="112" fillId="0" borderId="0" xfId="54" applyNumberFormat="1" applyFont="1" applyFill="1" applyBorder="1">
      <alignment/>
      <protection/>
    </xf>
    <xf numFmtId="0" fontId="27" fillId="0" borderId="11" xfId="54" applyFont="1" applyFill="1" applyBorder="1" applyAlignment="1">
      <alignment horizontal="justify" vertical="center" wrapText="1"/>
      <protection/>
    </xf>
    <xf numFmtId="0" fontId="31" fillId="0" borderId="0" xfId="0" applyFont="1" applyAlignment="1">
      <alignment vertical="top"/>
    </xf>
    <xf numFmtId="49" fontId="12"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vertical="top"/>
    </xf>
    <xf numFmtId="0" fontId="12" fillId="0" borderId="11" xfId="0" applyFont="1" applyFill="1" applyBorder="1" applyAlignment="1">
      <alignment horizontal="center" vertical="top" wrapText="1"/>
    </xf>
    <xf numFmtId="0" fontId="31" fillId="0" borderId="0" xfId="0" applyFont="1" applyFill="1" applyAlignment="1">
      <alignment/>
    </xf>
    <xf numFmtId="0" fontId="113" fillId="0" borderId="0" xfId="0" applyFont="1" applyAlignment="1">
      <alignment vertical="top" wrapText="1"/>
    </xf>
    <xf numFmtId="0" fontId="31" fillId="0" borderId="0" xfId="0" applyFont="1" applyAlignment="1">
      <alignment/>
    </xf>
    <xf numFmtId="49" fontId="12" fillId="32" borderId="11" xfId="0" applyNumberFormat="1" applyFont="1" applyFill="1" applyBorder="1" applyAlignment="1">
      <alignment horizontal="center" vertical="top"/>
    </xf>
    <xf numFmtId="0" fontId="16" fillId="0" borderId="0" xfId="0" applyFont="1" applyFill="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8" fillId="0" borderId="0" xfId="0" applyFont="1" applyAlignment="1">
      <alignment vertical="center" wrapText="1"/>
    </xf>
    <xf numFmtId="0" fontId="15" fillId="32" borderId="11" xfId="54" applyFont="1" applyFill="1" applyBorder="1" applyAlignment="1">
      <alignment horizontal="right" vertical="center" wrapText="1"/>
      <protection/>
    </xf>
    <xf numFmtId="0" fontId="7" fillId="0" borderId="0" xfId="54" applyFont="1" applyAlignment="1">
      <alignment vertical="center"/>
      <protection/>
    </xf>
    <xf numFmtId="0" fontId="3" fillId="0" borderId="0" xfId="54" applyFont="1" applyFill="1" applyAlignment="1">
      <alignment horizontal="center"/>
      <protection/>
    </xf>
    <xf numFmtId="0" fontId="10" fillId="0" borderId="11" xfId="54" applyFont="1" applyBorder="1" applyAlignment="1">
      <alignment horizontal="center" vertical="center" wrapText="1"/>
      <protection/>
    </xf>
    <xf numFmtId="0" fontId="7" fillId="0" borderId="0" xfId="54" applyFont="1">
      <alignment/>
      <protection/>
    </xf>
    <xf numFmtId="0" fontId="9" fillId="0" borderId="11" xfId="54" applyFont="1" applyBorder="1" applyAlignment="1">
      <alignment horizontal="center" vertical="center" wrapText="1"/>
      <protection/>
    </xf>
    <xf numFmtId="14" fontId="9" fillId="0" borderId="11" xfId="54" applyNumberFormat="1" applyFont="1" applyBorder="1" applyAlignment="1">
      <alignment horizontal="center" vertical="center" wrapText="1"/>
      <protection/>
    </xf>
    <xf numFmtId="0" fontId="19" fillId="0" borderId="0" xfId="54" applyFont="1" applyAlignment="1">
      <alignment horizontal="center" vertical="center"/>
      <protection/>
    </xf>
    <xf numFmtId="0" fontId="27" fillId="0" borderId="11" xfId="54" applyFont="1" applyFill="1" applyBorder="1" applyAlignment="1">
      <alignment horizontal="left" vertical="center" wrapText="1"/>
      <protection/>
    </xf>
    <xf numFmtId="49" fontId="5" fillId="32" borderId="11" xfId="0" applyNumberFormat="1" applyFont="1" applyFill="1" applyBorder="1" applyAlignment="1">
      <alignment horizontal="justify" vertical="center"/>
    </xf>
    <xf numFmtId="49" fontId="4" fillId="32" borderId="11" xfId="0" applyNumberFormat="1" applyFont="1" applyFill="1" applyBorder="1" applyAlignment="1">
      <alignment horizontal="justify" vertical="center"/>
    </xf>
    <xf numFmtId="0" fontId="5" fillId="32" borderId="11" xfId="0" applyFont="1" applyFill="1" applyBorder="1" applyAlignment="1">
      <alignment horizontal="justify" vertical="center" wrapText="1"/>
    </xf>
    <xf numFmtId="49" fontId="106" fillId="32" borderId="11" xfId="0" applyNumberFormat="1" applyFont="1" applyFill="1" applyBorder="1" applyAlignment="1">
      <alignment horizontal="justify" vertical="center"/>
    </xf>
    <xf numFmtId="49" fontId="2" fillId="0" borderId="11" xfId="0" applyNumberFormat="1" applyFont="1" applyFill="1" applyBorder="1" applyAlignment="1">
      <alignment horizontal="justify" vertical="center"/>
    </xf>
    <xf numFmtId="0" fontId="13" fillId="0" borderId="11" xfId="0" applyFont="1" applyFill="1" applyBorder="1" applyAlignment="1">
      <alignment horizontal="justify" vertical="center" wrapText="1"/>
    </xf>
    <xf numFmtId="49" fontId="2" fillId="32" borderId="11" xfId="0" applyNumberFormat="1" applyFont="1" applyFill="1" applyBorder="1" applyAlignment="1">
      <alignment horizontal="justify" vertical="center"/>
    </xf>
    <xf numFmtId="49" fontId="111" fillId="32" borderId="11" xfId="0" applyNumberFormat="1" applyFont="1" applyFill="1" applyBorder="1" applyAlignment="1">
      <alignment horizontal="justify" vertical="center"/>
    </xf>
    <xf numFmtId="49" fontId="3" fillId="0" borderId="11" xfId="0" applyNumberFormat="1" applyFont="1" applyFill="1" applyBorder="1" applyAlignment="1">
      <alignment horizontal="justify" vertical="center"/>
    </xf>
    <xf numFmtId="49" fontId="13" fillId="0" borderId="11" xfId="0" applyNumberFormat="1"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06" fillId="32" borderId="11" xfId="0" applyFont="1" applyFill="1" applyBorder="1" applyAlignment="1">
      <alignment horizontal="left" vertical="center" wrapText="1"/>
    </xf>
    <xf numFmtId="0" fontId="4" fillId="0" borderId="11" xfId="0" applyFont="1" applyFill="1" applyBorder="1" applyAlignment="1">
      <alignment vertical="center" wrapText="1"/>
    </xf>
    <xf numFmtId="0" fontId="4" fillId="32" borderId="11" xfId="0" applyFont="1" applyFill="1" applyBorder="1" applyAlignment="1">
      <alignment vertical="center" wrapText="1"/>
    </xf>
    <xf numFmtId="0" fontId="13"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16" fillId="0" borderId="0" xfId="0" applyFont="1" applyFill="1" applyAlignment="1">
      <alignment horizontal="left" vertical="center" wrapText="1"/>
    </xf>
    <xf numFmtId="0" fontId="8" fillId="0" borderId="11" xfId="0" applyFont="1" applyFill="1" applyBorder="1" applyAlignment="1">
      <alignment horizontal="left" vertical="center" wrapText="1"/>
    </xf>
    <xf numFmtId="0" fontId="5" fillId="32" borderId="11" xfId="0" applyFont="1" applyFill="1" applyBorder="1" applyAlignment="1">
      <alignment horizontal="left" vertical="center"/>
    </xf>
    <xf numFmtId="0" fontId="4"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4" fillId="32" borderId="11" xfId="0" applyFont="1" applyFill="1" applyBorder="1" applyAlignment="1">
      <alignment horizontal="left" vertical="center" wrapText="1"/>
    </xf>
    <xf numFmtId="0" fontId="111" fillId="32" borderId="11" xfId="0" applyFont="1" applyFill="1" applyBorder="1" applyAlignment="1">
      <alignment horizontal="left" vertical="center" wrapText="1"/>
    </xf>
    <xf numFmtId="0" fontId="8" fillId="0" borderId="0" xfId="0" applyFont="1" applyAlignment="1">
      <alignment horizontal="left" vertical="center" wrapText="1"/>
    </xf>
    <xf numFmtId="0" fontId="37" fillId="0" borderId="11"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5" fillId="0" borderId="0" xfId="0" applyFont="1" applyFill="1" applyAlignment="1">
      <alignment horizontal="left" vertical="center" wrapText="1"/>
    </xf>
    <xf numFmtId="0" fontId="27" fillId="32" borderId="11" xfId="0" applyFont="1" applyFill="1" applyBorder="1" applyAlignment="1">
      <alignment horizontal="left" vertical="center" wrapText="1"/>
    </xf>
    <xf numFmtId="0" fontId="32" fillId="0" borderId="0" xfId="0" applyFont="1" applyAlignment="1">
      <alignment horizontal="left" vertical="center" wrapText="1"/>
    </xf>
    <xf numFmtId="0" fontId="30" fillId="0" borderId="11" xfId="0" applyFont="1" applyFill="1" applyBorder="1" applyAlignment="1">
      <alignment horizontal="left" vertical="center" wrapText="1"/>
    </xf>
    <xf numFmtId="0" fontId="8" fillId="32" borderId="0" xfId="0" applyFont="1" applyFill="1" applyAlignment="1">
      <alignment/>
    </xf>
    <xf numFmtId="49" fontId="37" fillId="0" borderId="11" xfId="0" applyNumberFormat="1" applyFont="1" applyFill="1" applyBorder="1" applyAlignment="1">
      <alignment horizontal="justify" vertical="center"/>
    </xf>
    <xf numFmtId="0" fontId="38" fillId="0" borderId="11" xfId="0" applyFont="1" applyFill="1" applyBorder="1" applyAlignment="1">
      <alignment horizontal="left" vertical="center" wrapText="1"/>
    </xf>
    <xf numFmtId="49" fontId="36" fillId="0" borderId="11" xfId="0" applyNumberFormat="1" applyFont="1" applyFill="1" applyBorder="1" applyAlignment="1">
      <alignment horizontal="justify" vertical="center"/>
    </xf>
    <xf numFmtId="49" fontId="36" fillId="32" borderId="11" xfId="0" applyNumberFormat="1" applyFont="1" applyFill="1" applyBorder="1" applyAlignment="1">
      <alignment horizontal="justify" vertical="center"/>
    </xf>
    <xf numFmtId="0" fontId="38" fillId="32" borderId="11" xfId="0" applyFont="1" applyFill="1" applyBorder="1" applyAlignment="1">
      <alignment horizontal="left" vertical="center" wrapText="1"/>
    </xf>
    <xf numFmtId="49" fontId="3" fillId="32" borderId="11" xfId="0" applyNumberFormat="1" applyFont="1" applyFill="1" applyBorder="1" applyAlignment="1">
      <alignment horizontal="center" vertical="top"/>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42" fillId="0" borderId="0" xfId="0" applyFont="1" applyAlignment="1">
      <alignment/>
    </xf>
    <xf numFmtId="0" fontId="28" fillId="32" borderId="11" xfId="0" applyFont="1" applyFill="1" applyBorder="1" applyAlignment="1">
      <alignment horizontal="left" vertical="center" wrapText="1"/>
    </xf>
    <xf numFmtId="49" fontId="15" fillId="32" borderId="11" xfId="0" applyNumberFormat="1" applyFont="1" applyFill="1" applyBorder="1" applyAlignment="1">
      <alignment horizontal="justify" vertical="center"/>
    </xf>
    <xf numFmtId="49" fontId="28" fillId="32" borderId="11" xfId="0" applyNumberFormat="1" applyFont="1" applyFill="1" applyBorder="1" applyAlignment="1">
      <alignment horizontal="justify" vertical="center"/>
    </xf>
    <xf numFmtId="49" fontId="28" fillId="0" borderId="11" xfId="0" applyNumberFormat="1" applyFont="1" applyFill="1" applyBorder="1" applyAlignment="1">
      <alignment horizontal="center" vertical="top"/>
    </xf>
    <xf numFmtId="0" fontId="28" fillId="0" borderId="11" xfId="0" applyFont="1" applyFill="1" applyBorder="1" applyAlignment="1">
      <alignment horizontal="left" vertical="center" wrapText="1"/>
    </xf>
    <xf numFmtId="0" fontId="34" fillId="0" borderId="11" xfId="0" applyFont="1" applyFill="1" applyBorder="1" applyAlignment="1">
      <alignment horizontal="left" vertical="center" wrapText="1"/>
    </xf>
    <xf numFmtId="49" fontId="28" fillId="0" borderId="11" xfId="0" applyNumberFormat="1" applyFont="1" applyFill="1" applyBorder="1" applyAlignment="1">
      <alignment horizontal="justify" vertical="center"/>
    </xf>
    <xf numFmtId="49" fontId="29" fillId="0" borderId="11" xfId="0" applyNumberFormat="1" applyFont="1" applyFill="1" applyBorder="1" applyAlignment="1">
      <alignment horizontal="justify" vertical="center"/>
    </xf>
    <xf numFmtId="0" fontId="26" fillId="0" borderId="11"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34" fillId="32" borderId="11" xfId="0" applyFont="1" applyFill="1" applyBorder="1" applyAlignment="1">
      <alignment horizontal="left" vertical="center" wrapText="1"/>
    </xf>
    <xf numFmtId="0" fontId="15" fillId="32" borderId="11" xfId="0" applyFont="1" applyFill="1" applyBorder="1" applyAlignment="1">
      <alignment horizontal="left" vertical="center"/>
    </xf>
    <xf numFmtId="0" fontId="114" fillId="32" borderId="11" xfId="0" applyFont="1" applyFill="1" applyBorder="1" applyAlignment="1">
      <alignment/>
    </xf>
    <xf numFmtId="0" fontId="33" fillId="0" borderId="0" xfId="0" applyFont="1" applyAlignment="1">
      <alignment/>
    </xf>
    <xf numFmtId="49" fontId="14" fillId="0" borderId="11" xfId="0" applyNumberFormat="1" applyFont="1" applyFill="1" applyBorder="1" applyAlignment="1">
      <alignment horizontal="justify" vertical="center" wrapText="1"/>
    </xf>
    <xf numFmtId="49" fontId="34" fillId="0" borderId="11" xfId="0" applyNumberFormat="1" applyFont="1" applyFill="1" applyBorder="1" applyAlignment="1">
      <alignment horizontal="justify" vertical="center" wrapText="1"/>
    </xf>
    <xf numFmtId="0" fontId="34" fillId="0" borderId="11" xfId="0" applyFont="1" applyFill="1" applyBorder="1" applyAlignment="1">
      <alignment horizontal="justify" vertical="center" wrapText="1"/>
    </xf>
    <xf numFmtId="0" fontId="27" fillId="32" borderId="11" xfId="0" applyFont="1" applyFill="1" applyBorder="1" applyAlignment="1">
      <alignment horizontal="left" vertical="center" wrapText="1"/>
    </xf>
    <xf numFmtId="0" fontId="0" fillId="0" borderId="0" xfId="54">
      <alignment/>
      <protection/>
    </xf>
    <xf numFmtId="0" fontId="0" fillId="0" borderId="0" xfId="54">
      <alignment/>
      <protection/>
    </xf>
    <xf numFmtId="0" fontId="23" fillId="0" borderId="0" xfId="54" applyFont="1" applyFill="1">
      <alignment/>
      <protection/>
    </xf>
    <xf numFmtId="49" fontId="22" fillId="0" borderId="11" xfId="54" applyNumberFormat="1" applyFont="1" applyFill="1" applyBorder="1" applyAlignment="1">
      <alignment horizontal="center" vertical="center"/>
      <protection/>
    </xf>
    <xf numFmtId="0" fontId="22" fillId="0" borderId="11" xfId="54" applyFont="1" applyFill="1" applyBorder="1" applyAlignment="1">
      <alignment horizontal="center" vertical="center"/>
      <protection/>
    </xf>
    <xf numFmtId="0" fontId="0" fillId="0" borderId="0" xfId="54" applyFill="1">
      <alignment/>
      <protection/>
    </xf>
    <xf numFmtId="172" fontId="6" fillId="0" borderId="0" xfId="54" applyNumberFormat="1" applyFont="1" applyFill="1" applyBorder="1" applyAlignment="1">
      <alignment horizontal="center" vertical="center"/>
      <protection/>
    </xf>
    <xf numFmtId="172" fontId="4" fillId="0" borderId="0" xfId="54" applyNumberFormat="1" applyFont="1" applyFill="1" applyBorder="1" applyAlignment="1">
      <alignment horizontal="center" vertical="center"/>
      <protection/>
    </xf>
    <xf numFmtId="0" fontId="111" fillId="32" borderId="11" xfId="54" applyFont="1" applyFill="1" applyBorder="1" applyAlignment="1">
      <alignment wrapText="1"/>
      <protection/>
    </xf>
    <xf numFmtId="0" fontId="2" fillId="0" borderId="11" xfId="54" applyFont="1" applyFill="1" applyBorder="1" applyAlignment="1">
      <alignment horizontal="center" vertical="center" wrapText="1"/>
      <protection/>
    </xf>
    <xf numFmtId="49" fontId="6" fillId="0" borderId="0" xfId="54" applyNumberFormat="1" applyFont="1" applyFill="1" applyBorder="1" applyAlignment="1">
      <alignment horizontal="center" vertical="center"/>
      <protection/>
    </xf>
    <xf numFmtId="0" fontId="6" fillId="0" borderId="0" xfId="54" applyFont="1" applyFill="1" applyBorder="1" applyAlignment="1">
      <alignment horizontal="center" vertical="center"/>
      <protection/>
    </xf>
    <xf numFmtId="0" fontId="6" fillId="0" borderId="0" xfId="54" applyFont="1" applyFill="1" applyBorder="1" applyAlignment="1">
      <alignment horizontal="left" vertical="top" wrapText="1"/>
      <protection/>
    </xf>
    <xf numFmtId="172" fontId="23" fillId="0" borderId="0" xfId="54" applyNumberFormat="1" applyFont="1" applyFill="1" applyBorder="1" applyAlignment="1">
      <alignment horizontal="center" vertical="center"/>
      <protection/>
    </xf>
    <xf numFmtId="0" fontId="0" fillId="0" borderId="16" xfId="54" applyFont="1" applyBorder="1">
      <alignment/>
      <protection/>
    </xf>
    <xf numFmtId="0" fontId="4" fillId="0" borderId="11" xfId="54" applyFont="1" applyFill="1" applyBorder="1" applyAlignment="1">
      <alignment horizontal="left" vertical="top" wrapText="1"/>
      <protection/>
    </xf>
    <xf numFmtId="172" fontId="4" fillId="0" borderId="11" xfId="54" applyNumberFormat="1" applyFont="1" applyFill="1" applyBorder="1" applyAlignment="1">
      <alignment horizontal="center" vertical="center"/>
      <protection/>
    </xf>
    <xf numFmtId="172" fontId="4" fillId="0" borderId="11" xfId="54" applyNumberFormat="1" applyFont="1" applyFill="1" applyBorder="1" applyAlignment="1">
      <alignment horizontal="left" vertical="center" wrapText="1"/>
      <protection/>
    </xf>
    <xf numFmtId="0" fontId="4" fillId="0" borderId="11" xfId="54" applyNumberFormat="1" applyFont="1" applyFill="1" applyBorder="1" applyAlignment="1">
      <alignment horizontal="left" vertical="top" wrapText="1"/>
      <protection/>
    </xf>
    <xf numFmtId="172" fontId="4" fillId="0" borderId="11" xfId="54" applyNumberFormat="1" applyFont="1" applyFill="1" applyBorder="1" applyAlignment="1">
      <alignment horizontal="center" vertical="center" wrapText="1"/>
      <protection/>
    </xf>
    <xf numFmtId="0" fontId="112" fillId="0" borderId="0" xfId="54" applyFont="1">
      <alignment/>
      <protection/>
    </xf>
    <xf numFmtId="0" fontId="112" fillId="0" borderId="0" xfId="54" applyFont="1" applyFill="1">
      <alignment/>
      <protection/>
    </xf>
    <xf numFmtId="0" fontId="111" fillId="0" borderId="11" xfId="54" applyFont="1" applyFill="1" applyBorder="1" applyAlignment="1">
      <alignment vertical="center" wrapText="1"/>
      <protection/>
    </xf>
    <xf numFmtId="180" fontId="111" fillId="0" borderId="11" xfId="54" applyNumberFormat="1" applyFont="1" applyFill="1" applyBorder="1" applyAlignment="1">
      <alignment wrapText="1"/>
      <protection/>
    </xf>
    <xf numFmtId="2" fontId="111" fillId="0" borderId="11" xfId="54" applyNumberFormat="1" applyFont="1" applyFill="1" applyBorder="1">
      <alignment/>
      <protection/>
    </xf>
    <xf numFmtId="49" fontId="2" fillId="0" borderId="11" xfId="54" applyNumberFormat="1"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2" fillId="0" borderId="11" xfId="54" applyFont="1" applyFill="1" applyBorder="1" applyAlignment="1">
      <alignment horizontal="left" vertical="top" wrapText="1"/>
      <protection/>
    </xf>
    <xf numFmtId="0" fontId="2" fillId="32" borderId="11" xfId="54" applyFont="1" applyFill="1" applyBorder="1" applyAlignment="1">
      <alignment horizontal="center" vertical="center"/>
      <protection/>
    </xf>
    <xf numFmtId="172" fontId="2" fillId="0" borderId="11" xfId="54" applyNumberFormat="1" applyFont="1" applyFill="1" applyBorder="1" applyAlignment="1">
      <alignment horizontal="center" vertical="center"/>
      <protection/>
    </xf>
    <xf numFmtId="2" fontId="2" fillId="0" borderId="11" xfId="54" applyNumberFormat="1" applyFont="1" applyFill="1" applyBorder="1" applyAlignment="1">
      <alignment horizontal="center" vertical="center"/>
      <protection/>
    </xf>
    <xf numFmtId="0" fontId="106" fillId="0" borderId="11" xfId="54" applyNumberFormat="1" applyFont="1" applyFill="1" applyBorder="1" applyAlignment="1">
      <alignment horizontal="center" vertical="center"/>
      <protection/>
    </xf>
    <xf numFmtId="4" fontId="2" fillId="0" borderId="11" xfId="54" applyNumberFormat="1" applyFont="1" applyFill="1" applyBorder="1" applyAlignment="1">
      <alignment horizontal="center" vertical="center"/>
      <protection/>
    </xf>
    <xf numFmtId="180" fontId="115" fillId="0" borderId="11" xfId="54" applyNumberFormat="1" applyFont="1" applyFill="1" applyBorder="1" applyAlignment="1">
      <alignment horizontal="center" vertical="center"/>
      <protection/>
    </xf>
    <xf numFmtId="0" fontId="106" fillId="32" borderId="11" xfId="54" applyFont="1" applyFill="1" applyBorder="1" applyAlignment="1">
      <alignment horizontal="center" vertical="center"/>
      <protection/>
    </xf>
    <xf numFmtId="49" fontId="2" fillId="32" borderId="11" xfId="54" applyNumberFormat="1" applyFont="1" applyFill="1" applyBorder="1" applyAlignment="1">
      <alignment horizontal="center" vertical="center"/>
      <protection/>
    </xf>
    <xf numFmtId="0" fontId="106" fillId="0" borderId="11" xfId="54" applyFont="1" applyFill="1" applyBorder="1">
      <alignment/>
      <protection/>
    </xf>
    <xf numFmtId="0" fontId="13" fillId="0" borderId="11" xfId="54" applyFont="1" applyFill="1" applyBorder="1" applyAlignment="1">
      <alignment horizontal="center"/>
      <protection/>
    </xf>
    <xf numFmtId="0" fontId="116" fillId="0" borderId="11" xfId="54" applyFont="1" applyFill="1" applyBorder="1" applyAlignment="1">
      <alignment horizontal="center"/>
      <protection/>
    </xf>
    <xf numFmtId="0" fontId="13" fillId="0" borderId="11" xfId="54" applyFont="1" applyFill="1" applyBorder="1">
      <alignment/>
      <protection/>
    </xf>
    <xf numFmtId="0" fontId="13" fillId="0" borderId="11" xfId="54" applyFont="1" applyFill="1" applyBorder="1" applyAlignment="1">
      <alignment horizontal="center" wrapText="1"/>
      <protection/>
    </xf>
    <xf numFmtId="0" fontId="106" fillId="32" borderId="11" xfId="54" applyFont="1" applyFill="1" applyBorder="1">
      <alignment/>
      <protection/>
    </xf>
    <xf numFmtId="0" fontId="4" fillId="0" borderId="0" xfId="54" applyFont="1" applyFill="1" applyBorder="1" applyAlignment="1">
      <alignment horizontal="left" vertical="top" wrapText="1"/>
      <protection/>
    </xf>
    <xf numFmtId="0" fontId="102" fillId="0" borderId="11" xfId="54" applyFont="1" applyBorder="1">
      <alignment/>
      <protection/>
    </xf>
    <xf numFmtId="0" fontId="22" fillId="0" borderId="11" xfId="54" applyFont="1" applyFill="1" applyBorder="1" applyAlignment="1">
      <alignment horizontal="center" vertical="center" wrapText="1"/>
      <protection/>
    </xf>
    <xf numFmtId="0" fontId="24" fillId="0" borderId="11" xfId="54" applyFont="1" applyBorder="1">
      <alignment/>
      <protection/>
    </xf>
    <xf numFmtId="0" fontId="106" fillId="34" borderId="11" xfId="54" applyFont="1" applyFill="1" applyBorder="1">
      <alignment/>
      <protection/>
    </xf>
    <xf numFmtId="49" fontId="106" fillId="32" borderId="11" xfId="54" applyNumberFormat="1" applyFont="1" applyFill="1" applyBorder="1" applyAlignment="1">
      <alignment horizontal="center" vertical="center"/>
      <protection/>
    </xf>
    <xf numFmtId="49" fontId="2" fillId="0" borderId="11" xfId="54" applyNumberFormat="1" applyFont="1" applyFill="1" applyBorder="1" applyAlignment="1">
      <alignment horizontal="center"/>
      <protection/>
    </xf>
    <xf numFmtId="0" fontId="2" fillId="0" borderId="11" xfId="54" applyFont="1" applyFill="1" applyBorder="1" applyAlignment="1">
      <alignment horizontal="center"/>
      <protection/>
    </xf>
    <xf numFmtId="49" fontId="106" fillId="0" borderId="11" xfId="54" applyNumberFormat="1" applyFont="1" applyFill="1" applyBorder="1" applyAlignment="1">
      <alignment horizontal="center"/>
      <protection/>
    </xf>
    <xf numFmtId="0" fontId="14" fillId="0" borderId="11" xfId="54" applyFont="1" applyFill="1" applyBorder="1" applyAlignment="1">
      <alignment horizontal="center" vertical="center"/>
      <protection/>
    </xf>
    <xf numFmtId="178" fontId="14" fillId="0" borderId="11" xfId="54" applyNumberFormat="1" applyFont="1" applyFill="1" applyBorder="1" applyAlignment="1">
      <alignment horizontal="center" vertical="center" wrapText="1"/>
      <protection/>
    </xf>
    <xf numFmtId="0" fontId="4" fillId="0" borderId="11" xfId="54" applyFont="1" applyFill="1" applyBorder="1" applyAlignment="1">
      <alignment horizontal="left" vertical="center" wrapText="1"/>
      <protection/>
    </xf>
    <xf numFmtId="49" fontId="3" fillId="33" borderId="11" xfId="54" applyNumberFormat="1" applyFont="1" applyFill="1" applyBorder="1" applyAlignment="1">
      <alignment horizontal="center" vertical="center"/>
      <protection/>
    </xf>
    <xf numFmtId="0" fontId="3" fillId="33" borderId="11" xfId="54" applyFont="1" applyFill="1" applyBorder="1" applyAlignment="1">
      <alignment horizontal="center" vertical="center"/>
      <protection/>
    </xf>
    <xf numFmtId="0" fontId="106" fillId="33" borderId="11" xfId="54" applyFont="1" applyFill="1" applyBorder="1">
      <alignment/>
      <protection/>
    </xf>
    <xf numFmtId="0" fontId="13" fillId="33" borderId="11" xfId="54" applyFont="1" applyFill="1" applyBorder="1" applyAlignment="1">
      <alignment horizontal="center"/>
      <protection/>
    </xf>
    <xf numFmtId="49" fontId="3" fillId="33" borderId="11" xfId="54" applyNumberFormat="1" applyFont="1" applyFill="1" applyBorder="1" applyAlignment="1">
      <alignment horizontal="center"/>
      <protection/>
    </xf>
    <xf numFmtId="0" fontId="3" fillId="33" borderId="11" xfId="54" applyFont="1" applyFill="1" applyBorder="1" applyAlignment="1">
      <alignment horizontal="center"/>
      <protection/>
    </xf>
    <xf numFmtId="0" fontId="30" fillId="0" borderId="11" xfId="54" applyFont="1" applyFill="1" applyBorder="1" applyAlignment="1">
      <alignment horizontal="left" vertical="center" wrapText="1"/>
      <protection/>
    </xf>
    <xf numFmtId="4" fontId="4" fillId="0" borderId="11" xfId="54" applyNumberFormat="1" applyFont="1" applyFill="1" applyBorder="1" applyAlignment="1">
      <alignment vertical="center" wrapText="1"/>
      <protection/>
    </xf>
    <xf numFmtId="180" fontId="111" fillId="0" borderId="11" xfId="54" applyNumberFormat="1" applyFont="1" applyFill="1" applyBorder="1" applyAlignment="1">
      <alignment vertical="top" wrapText="1"/>
      <protection/>
    </xf>
    <xf numFmtId="0" fontId="13" fillId="34" borderId="11" xfId="54" applyFont="1" applyFill="1" applyBorder="1">
      <alignment/>
      <protection/>
    </xf>
    <xf numFmtId="0" fontId="111" fillId="32" borderId="11" xfId="54" applyFont="1" applyFill="1" applyBorder="1" applyAlignment="1">
      <alignment vertical="center" wrapText="1"/>
      <protection/>
    </xf>
    <xf numFmtId="4" fontId="4" fillId="0" borderId="11" xfId="54" applyNumberFormat="1" applyFont="1" applyFill="1" applyBorder="1" applyAlignment="1">
      <alignment horizontal="left" vertical="center" wrapText="1"/>
      <protection/>
    </xf>
    <xf numFmtId="0" fontId="3" fillId="33" borderId="16" xfId="54" applyFont="1" applyFill="1" applyBorder="1" applyAlignment="1">
      <alignment horizontal="center"/>
      <protection/>
    </xf>
    <xf numFmtId="0" fontId="3" fillId="33" borderId="17" xfId="54" applyFont="1" applyFill="1" applyBorder="1" applyAlignment="1">
      <alignment horizontal="center"/>
      <protection/>
    </xf>
    <xf numFmtId="180" fontId="2" fillId="32" borderId="11" xfId="54" applyNumberFormat="1" applyFont="1" applyFill="1" applyBorder="1" applyAlignment="1">
      <alignment horizontal="center" vertical="center"/>
      <protection/>
    </xf>
    <xf numFmtId="0" fontId="111" fillId="0" borderId="11" xfId="54" applyFont="1" applyFill="1" applyBorder="1" applyAlignment="1">
      <alignment vertical="center" wrapText="1"/>
      <protection/>
    </xf>
    <xf numFmtId="0" fontId="106" fillId="0" borderId="11" xfId="54" applyFont="1" applyFill="1" applyBorder="1">
      <alignment/>
      <protection/>
    </xf>
    <xf numFmtId="178" fontId="2" fillId="0" borderId="11" xfId="54" applyNumberFormat="1" applyFont="1" applyFill="1" applyBorder="1" applyAlignment="1">
      <alignment horizontal="center" vertical="center"/>
      <protection/>
    </xf>
    <xf numFmtId="178" fontId="13" fillId="0" borderId="11" xfId="54" applyNumberFormat="1" applyFont="1" applyFill="1" applyBorder="1" applyAlignment="1">
      <alignment horizontal="center" vertical="center"/>
      <protection/>
    </xf>
    <xf numFmtId="0" fontId="106" fillId="34" borderId="11" xfId="54" applyFont="1" applyFill="1" applyBorder="1">
      <alignment/>
      <protection/>
    </xf>
    <xf numFmtId="0" fontId="27" fillId="0" borderId="11" xfId="54" applyFont="1" applyFill="1" applyBorder="1" applyAlignment="1">
      <alignment vertical="center" wrapText="1"/>
      <protection/>
    </xf>
    <xf numFmtId="0" fontId="0" fillId="0" borderId="0" xfId="54">
      <alignment/>
      <protection/>
    </xf>
    <xf numFmtId="0" fontId="0" fillId="0" borderId="0" xfId="54" applyFill="1">
      <alignment/>
      <protection/>
    </xf>
    <xf numFmtId="4" fontId="4" fillId="0" borderId="11" xfId="54" applyNumberFormat="1" applyFont="1" applyFill="1" applyBorder="1" applyAlignment="1">
      <alignment horizontal="center" vertical="center"/>
      <protection/>
    </xf>
    <xf numFmtId="172" fontId="4" fillId="0" borderId="11" xfId="54" applyNumberFormat="1" applyFont="1" applyFill="1" applyBorder="1" applyAlignment="1">
      <alignment vertical="center" wrapText="1"/>
      <protection/>
    </xf>
    <xf numFmtId="0" fontId="4" fillId="32" borderId="11" xfId="54" applyFont="1" applyFill="1" applyBorder="1" applyAlignment="1">
      <alignment horizontal="left" vertical="top" wrapText="1"/>
      <protection/>
    </xf>
    <xf numFmtId="180" fontId="111" fillId="0" borderId="11" xfId="54" applyNumberFormat="1" applyFont="1" applyFill="1" applyBorder="1" applyAlignment="1">
      <alignment vertical="center"/>
      <protection/>
    </xf>
    <xf numFmtId="0" fontId="2" fillId="32" borderId="11" xfId="54" applyFont="1" applyFill="1" applyBorder="1" applyAlignment="1">
      <alignment horizontal="center" vertical="center"/>
      <protection/>
    </xf>
    <xf numFmtId="172" fontId="106" fillId="0" borderId="11" xfId="54" applyNumberFormat="1" applyFont="1" applyFill="1" applyBorder="1" applyAlignment="1">
      <alignment horizontal="center" vertical="center"/>
      <protection/>
    </xf>
    <xf numFmtId="0" fontId="106" fillId="32" borderId="11" xfId="54" applyFont="1" applyFill="1" applyBorder="1" applyAlignment="1">
      <alignment horizontal="center" vertical="center"/>
      <protection/>
    </xf>
    <xf numFmtId="172" fontId="106" fillId="32" borderId="11" xfId="54" applyNumberFormat="1" applyFont="1" applyFill="1" applyBorder="1" applyAlignment="1">
      <alignment horizontal="center" vertical="center"/>
      <protection/>
    </xf>
    <xf numFmtId="0" fontId="106" fillId="0" borderId="11" xfId="54" applyFont="1" applyFill="1" applyBorder="1">
      <alignment/>
      <protection/>
    </xf>
    <xf numFmtId="0" fontId="106" fillId="0" borderId="11" xfId="54" applyFont="1" applyFill="1" applyBorder="1" applyAlignment="1">
      <alignment horizontal="center" vertical="center"/>
      <protection/>
    </xf>
    <xf numFmtId="4" fontId="2" fillId="32" borderId="11" xfId="54" applyNumberFormat="1" applyFont="1" applyFill="1" applyBorder="1" applyAlignment="1">
      <alignment horizontal="center" vertical="center"/>
      <protection/>
    </xf>
    <xf numFmtId="172" fontId="2" fillId="32" borderId="11" xfId="54" applyNumberFormat="1" applyFont="1" applyFill="1" applyBorder="1" applyAlignment="1">
      <alignment horizontal="center" vertical="center"/>
      <protection/>
    </xf>
    <xf numFmtId="4" fontId="2" fillId="34" borderId="11" xfId="54" applyNumberFormat="1" applyFont="1" applyFill="1" applyBorder="1" applyAlignment="1">
      <alignment horizontal="center" vertical="center"/>
      <protection/>
    </xf>
    <xf numFmtId="0" fontId="111" fillId="32" borderId="11" xfId="54" applyFont="1" applyFill="1" applyBorder="1" applyAlignment="1">
      <alignment horizontal="left" vertical="top" wrapText="1"/>
      <protection/>
    </xf>
    <xf numFmtId="2" fontId="2" fillId="34" borderId="11" xfId="65" applyNumberFormat="1" applyFont="1" applyFill="1" applyBorder="1" applyAlignment="1">
      <alignment horizontal="center" vertical="center"/>
    </xf>
    <xf numFmtId="49" fontId="106" fillId="0" borderId="11" xfId="54" applyNumberFormat="1" applyFont="1" applyFill="1" applyBorder="1" applyAlignment="1">
      <alignment horizontal="center"/>
      <protection/>
    </xf>
    <xf numFmtId="0" fontId="4" fillId="32" borderId="11" xfId="54" applyFont="1" applyFill="1" applyBorder="1" applyAlignment="1">
      <alignment horizontal="left" vertical="center" wrapText="1"/>
      <protection/>
    </xf>
    <xf numFmtId="4" fontId="106" fillId="0" borderId="11" xfId="65" applyNumberFormat="1" applyFont="1" applyFill="1" applyBorder="1" applyAlignment="1">
      <alignment horizontal="center" vertical="center"/>
    </xf>
    <xf numFmtId="0" fontId="13" fillId="32" borderId="11" xfId="54" applyFont="1" applyFill="1" applyBorder="1" applyAlignment="1">
      <alignment horizontal="center"/>
      <protection/>
    </xf>
    <xf numFmtId="0" fontId="13" fillId="34" borderId="11" xfId="54" applyFont="1" applyFill="1" applyBorder="1">
      <alignment/>
      <protection/>
    </xf>
    <xf numFmtId="49" fontId="106" fillId="0" borderId="0" xfId="54" applyNumberFormat="1" applyFont="1" applyFill="1" applyBorder="1" applyAlignment="1">
      <alignment horizontal="center"/>
      <protection/>
    </xf>
    <xf numFmtId="0" fontId="13" fillId="0" borderId="0" xfId="54" applyFont="1" applyFill="1" applyBorder="1" applyAlignment="1">
      <alignment horizontal="center"/>
      <protection/>
    </xf>
    <xf numFmtId="0" fontId="27" fillId="0" borderId="0" xfId="54" applyFont="1" applyFill="1" applyBorder="1" applyAlignment="1">
      <alignment horizontal="left" vertical="center" wrapText="1"/>
      <protection/>
    </xf>
    <xf numFmtId="0" fontId="14" fillId="0" borderId="0" xfId="54" applyFont="1" applyFill="1" applyBorder="1" applyAlignment="1">
      <alignment horizontal="center" vertical="center"/>
      <protection/>
    </xf>
    <xf numFmtId="0" fontId="2" fillId="0" borderId="0" xfId="54" applyFont="1" applyFill="1" applyBorder="1" applyAlignment="1">
      <alignment horizontal="center" vertical="center" wrapText="1"/>
      <protection/>
    </xf>
    <xf numFmtId="0" fontId="106" fillId="0" borderId="0" xfId="54" applyFont="1" applyFill="1" applyBorder="1" applyAlignment="1">
      <alignment horizontal="center" vertical="center"/>
      <protection/>
    </xf>
    <xf numFmtId="178" fontId="14" fillId="0" borderId="0" xfId="54" applyNumberFormat="1" applyFont="1" applyFill="1" applyBorder="1" applyAlignment="1">
      <alignment horizontal="center" vertical="center" wrapText="1"/>
      <protection/>
    </xf>
    <xf numFmtId="180" fontId="111" fillId="0" borderId="0" xfId="54" applyNumberFormat="1" applyFont="1" applyFill="1" applyBorder="1" applyAlignment="1">
      <alignment vertical="center"/>
      <protection/>
    </xf>
    <xf numFmtId="0" fontId="106" fillId="0" borderId="0" xfId="54" applyFont="1" applyFill="1" applyBorder="1">
      <alignment/>
      <protection/>
    </xf>
    <xf numFmtId="0" fontId="9" fillId="0" borderId="11" xfId="54" applyFont="1" applyFill="1" applyBorder="1" applyAlignment="1">
      <alignment horizontal="center" vertical="center" wrapText="1"/>
      <protection/>
    </xf>
    <xf numFmtId="0" fontId="20" fillId="0" borderId="0" xfId="0" applyFont="1" applyAlignment="1">
      <alignment horizontal="justify" vertical="center"/>
    </xf>
    <xf numFmtId="0" fontId="15" fillId="0" borderId="11" xfId="0" applyFont="1" applyFill="1" applyBorder="1" applyAlignment="1">
      <alignment horizontal="justify" vertical="top"/>
    </xf>
    <xf numFmtId="0" fontId="15" fillId="0" borderId="11" xfId="0" applyFont="1" applyFill="1" applyBorder="1" applyAlignment="1">
      <alignment horizontal="justify" vertical="center"/>
    </xf>
    <xf numFmtId="0" fontId="33" fillId="0" borderId="11" xfId="0" applyFont="1" applyFill="1" applyBorder="1" applyAlignment="1">
      <alignment/>
    </xf>
    <xf numFmtId="0" fontId="25" fillId="0" borderId="11" xfId="0" applyFont="1" applyFill="1" applyBorder="1" applyAlignment="1">
      <alignment/>
    </xf>
    <xf numFmtId="0" fontId="20" fillId="0" borderId="11" xfId="0" applyFont="1" applyBorder="1" applyAlignment="1">
      <alignment horizontal="justify" vertical="center"/>
    </xf>
    <xf numFmtId="0" fontId="15" fillId="0" borderId="11" xfId="0" applyFont="1" applyBorder="1" applyAlignment="1">
      <alignment horizontal="justify" vertical="center"/>
    </xf>
    <xf numFmtId="0" fontId="110" fillId="32" borderId="11" xfId="0" applyFont="1" applyFill="1" applyBorder="1" applyAlignment="1">
      <alignment/>
    </xf>
    <xf numFmtId="0" fontId="110" fillId="0" borderId="11" xfId="0" applyFont="1" applyFill="1" applyBorder="1" applyAlignment="1">
      <alignment/>
    </xf>
    <xf numFmtId="0" fontId="117" fillId="32" borderId="11" xfId="0" applyFont="1" applyFill="1" applyBorder="1" applyAlignment="1">
      <alignment horizontal="justify" vertical="center"/>
    </xf>
    <xf numFmtId="0" fontId="118" fillId="0" borderId="11" xfId="0" applyFont="1" applyFill="1" applyBorder="1" applyAlignment="1">
      <alignment/>
    </xf>
    <xf numFmtId="0" fontId="23" fillId="0" borderId="11" xfId="54"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32" borderId="11" xfId="0" applyFont="1" applyFill="1" applyBorder="1" applyAlignment="1">
      <alignment horizontal="center" vertical="center" wrapText="1"/>
    </xf>
    <xf numFmtId="0" fontId="17" fillId="0" borderId="0" xfId="0" applyFont="1" applyAlignment="1">
      <alignment horizontal="center" vertical="center" wrapText="1"/>
    </xf>
    <xf numFmtId="0" fontId="3" fillId="32" borderId="11" xfId="0" applyFont="1" applyFill="1" applyBorder="1" applyAlignment="1">
      <alignment horizontal="center" vertical="center"/>
    </xf>
    <xf numFmtId="0" fontId="106" fillId="32" borderId="11" xfId="0" applyFont="1" applyFill="1" applyBorder="1" applyAlignment="1">
      <alignment horizontal="center" vertical="center" wrapText="1"/>
    </xf>
    <xf numFmtId="0" fontId="106" fillId="32"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32"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40" fillId="32" borderId="11" xfId="0" applyFont="1" applyFill="1" applyBorder="1" applyAlignment="1">
      <alignment horizontal="left" vertical="center" wrapText="1"/>
    </xf>
    <xf numFmtId="0" fontId="39" fillId="32" borderId="11" xfId="0" applyFont="1" applyFill="1" applyBorder="1" applyAlignment="1">
      <alignment horizontal="left" vertical="center" wrapText="1"/>
    </xf>
    <xf numFmtId="0" fontId="4" fillId="0" borderId="11" xfId="54" applyFont="1" applyFill="1" applyBorder="1" applyAlignment="1">
      <alignment horizontal="center" vertical="center"/>
      <protection/>
    </xf>
    <xf numFmtId="0" fontId="111" fillId="0" borderId="11" xfId="54" applyFont="1" applyBorder="1">
      <alignment/>
      <protection/>
    </xf>
    <xf numFmtId="0" fontId="12" fillId="32" borderId="11" xfId="54" applyFont="1" applyFill="1" applyBorder="1" applyAlignment="1">
      <alignment horizontal="center" vertical="center" wrapText="1"/>
      <protection/>
    </xf>
    <xf numFmtId="180" fontId="106" fillId="32" borderId="11" xfId="54" applyNumberFormat="1" applyFont="1" applyFill="1" applyBorder="1" applyAlignment="1">
      <alignment horizontal="center" vertical="center"/>
      <protection/>
    </xf>
    <xf numFmtId="180" fontId="13" fillId="32" borderId="11" xfId="54" applyNumberFormat="1" applyFont="1" applyFill="1" applyBorder="1" applyAlignment="1">
      <alignment horizontal="center" vertical="center" wrapText="1"/>
      <protection/>
    </xf>
    <xf numFmtId="180" fontId="14" fillId="32" borderId="0" xfId="54" applyNumberFormat="1" applyFont="1" applyFill="1" applyBorder="1" applyAlignment="1">
      <alignment horizontal="center" vertical="center" wrapText="1"/>
      <protection/>
    </xf>
    <xf numFmtId="180" fontId="6" fillId="32" borderId="0" xfId="54" applyNumberFormat="1" applyFont="1" applyFill="1" applyBorder="1" applyAlignment="1">
      <alignment horizontal="center" vertical="center"/>
      <protection/>
    </xf>
    <xf numFmtId="0" fontId="104" fillId="32" borderId="11" xfId="54" applyFont="1" applyFill="1" applyBorder="1" applyAlignment="1">
      <alignment vertical="center" wrapText="1"/>
      <protection/>
    </xf>
    <xf numFmtId="180" fontId="104" fillId="0" borderId="11" xfId="54" applyNumberFormat="1" applyFont="1" applyFill="1" applyBorder="1" applyAlignment="1">
      <alignment vertical="center" wrapText="1"/>
      <protection/>
    </xf>
    <xf numFmtId="0" fontId="104" fillId="0" borderId="11" xfId="54" applyFont="1" applyBorder="1" applyAlignment="1">
      <alignment vertical="center" wrapText="1"/>
      <protection/>
    </xf>
    <xf numFmtId="0" fontId="22" fillId="0" borderId="11" xfId="54" applyFont="1" applyFill="1" applyBorder="1" applyAlignment="1">
      <alignment vertical="center" wrapText="1"/>
      <protection/>
    </xf>
    <xf numFmtId="0" fontId="104" fillId="0" borderId="11" xfId="54" applyFont="1" applyFill="1" applyBorder="1" applyAlignment="1">
      <alignment vertical="center" wrapText="1"/>
      <protection/>
    </xf>
    <xf numFmtId="0" fontId="104" fillId="0" borderId="0" xfId="54" applyFont="1" applyAlignment="1">
      <alignment vertical="center" wrapText="1"/>
      <protection/>
    </xf>
    <xf numFmtId="0" fontId="22" fillId="0" borderId="11" xfId="54" applyNumberFormat="1" applyFont="1" applyFill="1" applyBorder="1" applyAlignment="1">
      <alignment horizontal="right" vertical="center" wrapText="1"/>
      <protection/>
    </xf>
    <xf numFmtId="180" fontId="13" fillId="32" borderId="11" xfId="54" applyNumberFormat="1" applyFont="1" applyFill="1" applyBorder="1" applyAlignment="1">
      <alignment horizontal="center" vertical="center"/>
      <protection/>
    </xf>
    <xf numFmtId="180" fontId="104" fillId="32" borderId="11" xfId="54" applyNumberFormat="1" applyFont="1" applyFill="1" applyBorder="1" applyAlignment="1">
      <alignment horizontal="center" vertical="center" wrapText="1"/>
      <protection/>
    </xf>
    <xf numFmtId="0" fontId="15" fillId="33" borderId="17" xfId="54" applyFont="1" applyFill="1" applyBorder="1" applyAlignment="1">
      <alignment/>
      <protection/>
    </xf>
    <xf numFmtId="0" fontId="15" fillId="33" borderId="16" xfId="54" applyFont="1" applyFill="1" applyBorder="1" applyAlignment="1">
      <alignment/>
      <protection/>
    </xf>
    <xf numFmtId="0" fontId="22" fillId="33" borderId="16" xfId="54" applyFont="1" applyFill="1" applyBorder="1" applyAlignment="1">
      <alignment vertical="center" wrapText="1"/>
      <protection/>
    </xf>
    <xf numFmtId="0" fontId="15" fillId="33" borderId="16" xfId="54" applyFont="1" applyFill="1" applyBorder="1" applyAlignment="1">
      <alignment vertical="center"/>
      <protection/>
    </xf>
    <xf numFmtId="180" fontId="20" fillId="32" borderId="11" xfId="54" applyNumberFormat="1" applyFont="1" applyFill="1" applyBorder="1" applyAlignment="1">
      <alignment horizontal="center" vertical="center" wrapText="1"/>
      <protection/>
    </xf>
    <xf numFmtId="0" fontId="20" fillId="32" borderId="11" xfId="54" applyFont="1" applyFill="1" applyBorder="1" applyAlignment="1">
      <alignment horizontal="center" vertical="center" wrapText="1"/>
      <protection/>
    </xf>
    <xf numFmtId="0" fontId="20" fillId="32" borderId="14" xfId="54" applyFont="1" applyFill="1" applyBorder="1" applyAlignment="1">
      <alignment horizontal="center" vertical="center" wrapText="1"/>
      <protection/>
    </xf>
    <xf numFmtId="180" fontId="15" fillId="32" borderId="11" xfId="54" applyNumberFormat="1" applyFont="1" applyFill="1" applyBorder="1" applyAlignment="1">
      <alignment horizontal="center" vertical="center" wrapText="1"/>
      <protection/>
    </xf>
    <xf numFmtId="180" fontId="19" fillId="0" borderId="0" xfId="54" applyNumberFormat="1" applyFont="1" applyAlignment="1">
      <alignment horizontal="center" vertical="center"/>
      <protection/>
    </xf>
    <xf numFmtId="0" fontId="23" fillId="35" borderId="12" xfId="54" applyFont="1" applyFill="1" applyBorder="1" applyAlignment="1">
      <alignment horizontal="center" vertical="center" wrapText="1"/>
      <protection/>
    </xf>
    <xf numFmtId="0" fontId="19" fillId="0" borderId="12" xfId="54" applyFont="1" applyBorder="1" applyAlignment="1">
      <alignment horizontal="center" vertical="center"/>
      <protection/>
    </xf>
    <xf numFmtId="0" fontId="19" fillId="0" borderId="12" xfId="54" applyFont="1" applyBorder="1" applyAlignment="1">
      <alignment horizontal="center" vertical="center" wrapText="1"/>
      <protection/>
    </xf>
    <xf numFmtId="0" fontId="19" fillId="0" borderId="11" xfId="54" applyFont="1" applyBorder="1" applyAlignment="1">
      <alignment horizontal="center" vertical="center" wrapText="1"/>
      <protection/>
    </xf>
    <xf numFmtId="49" fontId="23" fillId="0" borderId="11" xfId="54" applyNumberFormat="1" applyFont="1" applyFill="1" applyBorder="1" applyAlignment="1">
      <alignment horizontal="center" vertical="center"/>
      <protection/>
    </xf>
    <xf numFmtId="0" fontId="23" fillId="35" borderId="14" xfId="54" applyFont="1" applyFill="1" applyBorder="1" applyAlignment="1">
      <alignment horizontal="center" vertical="center" wrapText="1"/>
      <protection/>
    </xf>
    <xf numFmtId="0" fontId="19" fillId="0" borderId="14" xfId="54" applyFont="1" applyBorder="1" applyAlignment="1">
      <alignment horizontal="center" vertical="center"/>
      <protection/>
    </xf>
    <xf numFmtId="0" fontId="19" fillId="0" borderId="14" xfId="54" applyFont="1" applyBorder="1" applyAlignment="1">
      <alignment horizontal="center" vertical="center" wrapText="1"/>
      <protection/>
    </xf>
    <xf numFmtId="0" fontId="19" fillId="0" borderId="11" xfId="54" applyFont="1" applyBorder="1" applyAlignment="1">
      <alignment horizontal="center" vertical="center"/>
      <protection/>
    </xf>
    <xf numFmtId="0" fontId="19" fillId="32" borderId="11" xfId="54" applyFont="1" applyFill="1" applyBorder="1" applyAlignment="1">
      <alignment horizontal="center" vertical="center"/>
      <protection/>
    </xf>
    <xf numFmtId="0" fontId="18" fillId="0" borderId="11" xfId="54" applyFont="1" applyFill="1" applyBorder="1" applyAlignment="1">
      <alignment vertical="center" wrapText="1"/>
      <protection/>
    </xf>
    <xf numFmtId="0" fontId="23" fillId="0" borderId="11" xfId="54" applyFont="1" applyFill="1" applyBorder="1" applyAlignment="1">
      <alignment horizontal="left" vertical="center" wrapText="1"/>
      <protection/>
    </xf>
    <xf numFmtId="0" fontId="102" fillId="0" borderId="11" xfId="54" applyFont="1" applyBorder="1" applyAlignment="1">
      <alignment horizontal="center" vertical="center" wrapText="1"/>
      <protection/>
    </xf>
    <xf numFmtId="0" fontId="19" fillId="0" borderId="11" xfId="54" applyFont="1" applyBorder="1" applyAlignment="1">
      <alignment horizontal="left" vertical="center" wrapText="1"/>
      <protection/>
    </xf>
    <xf numFmtId="0" fontId="18" fillId="0" borderId="14" xfId="54" applyFont="1" applyFill="1" applyBorder="1" applyAlignment="1">
      <alignment vertical="center" wrapText="1"/>
      <protection/>
    </xf>
    <xf numFmtId="0" fontId="23" fillId="0" borderId="14" xfId="54" applyFont="1" applyFill="1" applyBorder="1" applyAlignment="1">
      <alignment horizontal="left" vertical="center" wrapText="1"/>
      <protection/>
    </xf>
    <xf numFmtId="0" fontId="102" fillId="0" borderId="0" xfId="54" applyFont="1" applyFill="1">
      <alignment/>
      <protection/>
    </xf>
    <xf numFmtId="180" fontId="102" fillId="32" borderId="0" xfId="54" applyNumberFormat="1" applyFont="1" applyFill="1" applyAlignment="1">
      <alignment horizontal="center"/>
      <protection/>
    </xf>
    <xf numFmtId="0" fontId="102" fillId="0" borderId="0" xfId="54" applyFont="1">
      <alignment/>
      <protection/>
    </xf>
    <xf numFmtId="0" fontId="102" fillId="0" borderId="0" xfId="54" applyFont="1" applyBorder="1">
      <alignment/>
      <protection/>
    </xf>
    <xf numFmtId="4" fontId="4" fillId="0" borderId="11" xfId="54" applyNumberFormat="1" applyFont="1" applyFill="1" applyBorder="1" applyAlignment="1">
      <alignment horizontal="center" vertical="center" wrapText="1"/>
      <protection/>
    </xf>
    <xf numFmtId="0" fontId="119" fillId="0" borderId="11" xfId="54" applyFont="1" applyFill="1" applyBorder="1" applyAlignment="1">
      <alignment horizontal="center" vertical="center" wrapText="1"/>
      <protection/>
    </xf>
    <xf numFmtId="0" fontId="13" fillId="0" borderId="11" xfId="54" applyFont="1" applyFill="1" applyBorder="1" applyAlignment="1">
      <alignment horizontal="center" vertical="center" wrapText="1"/>
      <protection/>
    </xf>
    <xf numFmtId="0" fontId="100" fillId="0" borderId="0" xfId="54" applyFont="1" applyFill="1">
      <alignment/>
      <protection/>
    </xf>
    <xf numFmtId="180" fontId="120" fillId="36" borderId="0" xfId="54" applyNumberFormat="1" applyFont="1" applyFill="1">
      <alignment/>
      <protection/>
    </xf>
    <xf numFmtId="180" fontId="120" fillId="36" borderId="0" xfId="54" applyNumberFormat="1" applyFont="1" applyFill="1" applyBorder="1" applyAlignment="1">
      <alignment horizontal="center" wrapText="1"/>
      <protection/>
    </xf>
    <xf numFmtId="180" fontId="120" fillId="36" borderId="0" xfId="54" applyNumberFormat="1" applyFont="1" applyFill="1" applyBorder="1">
      <alignment/>
      <protection/>
    </xf>
    <xf numFmtId="180" fontId="121" fillId="36" borderId="0" xfId="54" applyNumberFormat="1" applyFont="1" applyFill="1" applyBorder="1" applyAlignment="1">
      <alignment vertical="center" wrapText="1"/>
      <protection/>
    </xf>
    <xf numFmtId="180" fontId="122" fillId="36" borderId="0" xfId="54" applyNumberFormat="1" applyFont="1" applyFill="1" applyBorder="1">
      <alignment/>
      <protection/>
    </xf>
    <xf numFmtId="180" fontId="120" fillId="37" borderId="0" xfId="54" applyNumberFormat="1" applyFont="1" applyFill="1" applyBorder="1">
      <alignment/>
      <protection/>
    </xf>
    <xf numFmtId="180" fontId="122" fillId="37" borderId="0" xfId="54" applyNumberFormat="1" applyFont="1" applyFill="1" applyBorder="1">
      <alignment/>
      <protection/>
    </xf>
    <xf numFmtId="180" fontId="123" fillId="36" borderId="0" xfId="54" applyNumberFormat="1" applyFont="1" applyFill="1" applyBorder="1">
      <alignment/>
      <protection/>
    </xf>
    <xf numFmtId="0" fontId="124" fillId="0" borderId="0" xfId="54" applyFont="1">
      <alignment/>
      <protection/>
    </xf>
    <xf numFmtId="0" fontId="4" fillId="32" borderId="12" xfId="54" applyFont="1" applyFill="1" applyBorder="1" applyAlignment="1">
      <alignment horizontal="center" vertical="center" wrapText="1"/>
      <protection/>
    </xf>
    <xf numFmtId="0" fontId="4" fillId="32" borderId="18" xfId="54" applyFont="1" applyFill="1" applyBorder="1" applyAlignment="1">
      <alignment horizontal="center" vertical="center" wrapText="1"/>
      <protection/>
    </xf>
    <xf numFmtId="0" fontId="4" fillId="32" borderId="14" xfId="54" applyFont="1" applyFill="1" applyBorder="1" applyAlignment="1">
      <alignment horizontal="center" vertical="center" wrapText="1"/>
      <protection/>
    </xf>
    <xf numFmtId="180" fontId="114" fillId="32" borderId="11" xfId="54" applyNumberFormat="1" applyFont="1" applyFill="1" applyBorder="1" applyAlignment="1">
      <alignment horizontal="center" vertical="center" wrapText="1"/>
      <protection/>
    </xf>
    <xf numFmtId="180" fontId="110" fillId="32" borderId="11" xfId="54" applyNumberFormat="1" applyFont="1" applyFill="1" applyBorder="1" applyAlignment="1">
      <alignment horizontal="center" vertical="center" wrapText="1"/>
      <protection/>
    </xf>
    <xf numFmtId="180" fontId="110" fillId="32" borderId="14" xfId="54" applyNumberFormat="1" applyFont="1" applyFill="1" applyBorder="1" applyAlignment="1">
      <alignment horizontal="center" vertical="center" wrapText="1"/>
      <protection/>
    </xf>
    <xf numFmtId="0" fontId="46" fillId="0" borderId="11" xfId="54" applyFont="1" applyFill="1" applyBorder="1" applyAlignment="1">
      <alignment vertical="center" wrapText="1"/>
      <protection/>
    </xf>
    <xf numFmtId="0" fontId="92" fillId="0" borderId="0" xfId="54" applyFont="1">
      <alignment/>
      <protection/>
    </xf>
    <xf numFmtId="0" fontId="47" fillId="0" borderId="0" xfId="54" applyFont="1" applyAlignment="1">
      <alignment horizontal="center" vertical="center"/>
      <protection/>
    </xf>
    <xf numFmtId="180" fontId="125" fillId="32" borderId="11" xfId="54" applyNumberFormat="1" applyFont="1" applyFill="1" applyBorder="1" applyAlignment="1">
      <alignment horizontal="center" vertical="center" wrapText="1"/>
      <protection/>
    </xf>
    <xf numFmtId="0" fontId="20" fillId="0" borderId="0" xfId="0" applyFont="1" applyFill="1" applyAlignment="1">
      <alignment horizontal="left" vertical="center" wrapText="1"/>
    </xf>
    <xf numFmtId="0" fontId="15" fillId="0" borderId="0" xfId="0" applyFont="1" applyFill="1" applyAlignment="1">
      <alignment horizontal="center" wrapText="1"/>
    </xf>
    <xf numFmtId="0" fontId="20" fillId="0" borderId="0" xfId="0" applyFont="1" applyFill="1" applyAlignment="1">
      <alignment horizontal="center" vertical="center" wrapText="1"/>
    </xf>
    <xf numFmtId="49" fontId="22" fillId="0" borderId="12" xfId="0" applyNumberFormat="1" applyFont="1" applyFill="1" applyBorder="1" applyAlignment="1">
      <alignment horizontal="center" vertical="top"/>
    </xf>
    <xf numFmtId="0" fontId="0" fillId="0" borderId="14" xfId="0" applyBorder="1" applyAlignment="1">
      <alignment horizontal="center" vertical="top"/>
    </xf>
    <xf numFmtId="0" fontId="102" fillId="0" borderId="12" xfId="0" applyFont="1" applyFill="1" applyBorder="1" applyAlignment="1">
      <alignment vertical="top"/>
    </xf>
    <xf numFmtId="0" fontId="0" fillId="0" borderId="14" xfId="0" applyBorder="1" applyAlignment="1">
      <alignment vertical="top"/>
    </xf>
    <xf numFmtId="0" fontId="15" fillId="0" borderId="0" xfId="0" applyFont="1" applyFill="1" applyAlignment="1">
      <alignment horizontal="center"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0" fillId="0" borderId="14" xfId="0" applyBorder="1" applyAlignment="1">
      <alignment horizontal="center" vertical="center" wrapText="1"/>
    </xf>
    <xf numFmtId="49" fontId="23" fillId="0" borderId="12" xfId="0" applyNumberFormat="1" applyFont="1" applyFill="1" applyBorder="1" applyAlignment="1">
      <alignment horizontal="center" vertical="top"/>
    </xf>
    <xf numFmtId="0" fontId="23" fillId="0" borderId="12" xfId="0" applyFont="1" applyFill="1" applyBorder="1" applyAlignment="1">
      <alignment horizontal="left" vertical="center" wrapText="1"/>
    </xf>
    <xf numFmtId="0" fontId="0" fillId="0" borderId="14" xfId="0" applyBorder="1" applyAlignment="1">
      <alignment horizontal="left" vertical="center" wrapText="1"/>
    </xf>
    <xf numFmtId="49" fontId="23" fillId="32" borderId="12" xfId="0" applyNumberFormat="1" applyFont="1" applyFill="1" applyBorder="1" applyAlignment="1">
      <alignment horizontal="center" vertical="top"/>
    </xf>
    <xf numFmtId="0" fontId="0" fillId="0" borderId="18" xfId="0" applyBorder="1" applyAlignment="1">
      <alignment horizontal="center" vertical="top"/>
    </xf>
    <xf numFmtId="49" fontId="103" fillId="0" borderId="12" xfId="0" applyNumberFormat="1" applyFont="1" applyFill="1" applyBorder="1" applyAlignment="1">
      <alignment horizontal="center" vertical="top"/>
    </xf>
    <xf numFmtId="0" fontId="0" fillId="0" borderId="18" xfId="0" applyBorder="1" applyAlignment="1">
      <alignment horizontal="left" vertical="center" wrapText="1"/>
    </xf>
    <xf numFmtId="0" fontId="0" fillId="0" borderId="18" xfId="0" applyBorder="1" applyAlignment="1">
      <alignment horizontal="center" vertical="center" wrapText="1"/>
    </xf>
    <xf numFmtId="0" fontId="22" fillId="33" borderId="12" xfId="0" applyFont="1" applyFill="1" applyBorder="1" applyAlignment="1">
      <alignment horizontal="left" vertical="center" wrapText="1"/>
    </xf>
    <xf numFmtId="0" fontId="0" fillId="33" borderId="14" xfId="0" applyFill="1" applyBorder="1" applyAlignment="1">
      <alignment horizontal="left" vertical="center" wrapText="1"/>
    </xf>
    <xf numFmtId="49" fontId="23" fillId="0" borderId="11" xfId="0" applyNumberFormat="1" applyFont="1" applyFill="1" applyBorder="1" applyAlignment="1">
      <alignment horizontal="center" vertical="top"/>
    </xf>
    <xf numFmtId="0" fontId="0" fillId="0" borderId="11" xfId="0" applyFont="1" applyFill="1" applyBorder="1" applyAlignment="1">
      <alignment horizontal="center" vertical="top"/>
    </xf>
    <xf numFmtId="0" fontId="23" fillId="32"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Border="1" applyAlignment="1">
      <alignment horizontal="center" vertical="top"/>
    </xf>
    <xf numFmtId="49" fontId="22" fillId="0" borderId="11" xfId="0" applyNumberFormat="1" applyFont="1" applyFill="1" applyBorder="1" applyAlignment="1">
      <alignment horizontal="center" vertical="top"/>
    </xf>
    <xf numFmtId="49" fontId="19" fillId="0" borderId="11" xfId="0" applyNumberFormat="1" applyFont="1" applyFill="1" applyBorder="1" applyAlignment="1">
      <alignment horizontal="center" vertical="top"/>
    </xf>
    <xf numFmtId="0" fontId="0" fillId="0" borderId="11" xfId="0" applyFont="1" applyFill="1" applyBorder="1" applyAlignment="1">
      <alignment horizontal="center" vertical="center" wrapText="1"/>
    </xf>
    <xf numFmtId="0" fontId="0" fillId="0" borderId="11" xfId="0" applyFont="1" applyBorder="1" applyAlignment="1">
      <alignment horizontal="center" vertical="top"/>
    </xf>
    <xf numFmtId="0" fontId="0" fillId="0" borderId="11" xfId="0" applyFont="1" applyBorder="1" applyAlignment="1">
      <alignment horizontal="center" vertical="center" wrapText="1"/>
    </xf>
    <xf numFmtId="49" fontId="0" fillId="0" borderId="11" xfId="0" applyNumberFormat="1" applyFont="1" applyBorder="1" applyAlignment="1">
      <alignment horizontal="center" vertical="top"/>
    </xf>
    <xf numFmtId="0" fontId="0" fillId="0" borderId="12" xfId="0" applyFont="1" applyBorder="1" applyAlignment="1">
      <alignment horizontal="center" vertical="top"/>
    </xf>
    <xf numFmtId="0" fontId="22" fillId="33" borderId="14" xfId="0" applyFont="1" applyFill="1" applyBorder="1" applyAlignment="1">
      <alignment horizontal="left" vertical="center" wrapText="1"/>
    </xf>
    <xf numFmtId="0" fontId="22" fillId="33" borderId="18" xfId="0" applyFont="1" applyFill="1" applyBorder="1" applyAlignment="1">
      <alignment horizontal="left" vertical="center" wrapText="1"/>
    </xf>
    <xf numFmtId="0" fontId="22" fillId="0" borderId="11" xfId="0" applyFont="1" applyFill="1" applyBorder="1" applyAlignment="1">
      <alignment horizontal="left" vertical="center" wrapText="1"/>
    </xf>
    <xf numFmtId="49" fontId="23" fillId="0" borderId="11" xfId="0" applyNumberFormat="1" applyFont="1" applyFill="1" applyBorder="1" applyAlignment="1">
      <alignment horizontal="center" vertical="top" wrapText="1"/>
    </xf>
    <xf numFmtId="0" fontId="102" fillId="0" borderId="11" xfId="0" applyFont="1" applyFill="1" applyBorder="1" applyAlignment="1">
      <alignment vertical="top"/>
    </xf>
    <xf numFmtId="0" fontId="102" fillId="0" borderId="11" xfId="0" applyFont="1" applyFill="1" applyBorder="1" applyAlignment="1">
      <alignment horizontal="left" vertical="top"/>
    </xf>
    <xf numFmtId="0" fontId="0" fillId="0" borderId="11" xfId="0" applyFont="1" applyBorder="1" applyAlignment="1">
      <alignment horizontal="left" vertical="top"/>
    </xf>
    <xf numFmtId="0" fontId="102" fillId="0" borderId="12" xfId="0" applyFont="1" applyFill="1"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49" fontId="104" fillId="0" borderId="11" xfId="0" applyNumberFormat="1" applyFont="1" applyFill="1" applyBorder="1" applyAlignment="1">
      <alignment vertical="top"/>
    </xf>
    <xf numFmtId="0" fontId="104" fillId="0" borderId="11" xfId="0" applyFont="1" applyFill="1" applyBorder="1" applyAlignment="1">
      <alignment vertical="top"/>
    </xf>
    <xf numFmtId="0" fontId="0" fillId="0" borderId="11" xfId="0" applyFont="1" applyBorder="1" applyAlignment="1">
      <alignment vertical="top"/>
    </xf>
    <xf numFmtId="0" fontId="104" fillId="33" borderId="11" xfId="0" applyFont="1" applyFill="1" applyBorder="1" applyAlignment="1">
      <alignment horizontal="left" vertical="center" wrapText="1"/>
    </xf>
    <xf numFmtId="49" fontId="102" fillId="0" borderId="11" xfId="0" applyNumberFormat="1" applyFont="1" applyFill="1" applyBorder="1" applyAlignment="1">
      <alignment vertical="top"/>
    </xf>
    <xf numFmtId="0" fontId="102" fillId="0" borderId="11" xfId="0" applyFont="1" applyFill="1" applyBorder="1" applyAlignment="1">
      <alignment horizontal="left" vertical="center" wrapText="1"/>
    </xf>
    <xf numFmtId="0" fontId="0" fillId="0" borderId="11" xfId="0" applyFont="1" applyFill="1" applyBorder="1" applyAlignment="1">
      <alignment vertical="top"/>
    </xf>
    <xf numFmtId="0" fontId="0" fillId="0" borderId="11" xfId="0" applyFont="1" applyFill="1" applyBorder="1" applyAlignment="1">
      <alignment horizontal="left" vertical="center" wrapText="1"/>
    </xf>
    <xf numFmtId="0" fontId="102" fillId="0" borderId="11" xfId="0" applyFont="1" applyBorder="1" applyAlignment="1">
      <alignment vertical="top"/>
    </xf>
    <xf numFmtId="0" fontId="102" fillId="0" borderId="11" xfId="0" applyFont="1" applyBorder="1" applyAlignment="1">
      <alignment horizontal="left" vertical="center" wrapText="1"/>
    </xf>
    <xf numFmtId="0" fontId="0" fillId="0" borderId="11" xfId="0" applyFont="1" applyBorder="1" applyAlignment="1">
      <alignment/>
    </xf>
    <xf numFmtId="0" fontId="0" fillId="0" borderId="11" xfId="0" applyFont="1" applyBorder="1" applyAlignment="1">
      <alignment horizontal="center"/>
    </xf>
    <xf numFmtId="0" fontId="23" fillId="0" borderId="11" xfId="0" applyFont="1" applyFill="1" applyBorder="1" applyAlignment="1">
      <alignment vertical="top"/>
    </xf>
    <xf numFmtId="0" fontId="23" fillId="0" borderId="12" xfId="0" applyFont="1" applyFill="1" applyBorder="1" applyAlignment="1">
      <alignment vertical="top"/>
    </xf>
    <xf numFmtId="0" fontId="0" fillId="0" borderId="18" xfId="0" applyBorder="1" applyAlignment="1">
      <alignment/>
    </xf>
    <xf numFmtId="0" fontId="0" fillId="0" borderId="14" xfId="0" applyBorder="1" applyAlignment="1">
      <alignment/>
    </xf>
    <xf numFmtId="0" fontId="105" fillId="0" borderId="0" xfId="54" applyFont="1" applyAlignment="1">
      <alignment horizontal="left"/>
      <protection/>
    </xf>
    <xf numFmtId="0" fontId="125" fillId="32" borderId="0" xfId="54" applyFont="1" applyFill="1" applyAlignment="1">
      <alignment horizontal="center" vertical="center" wrapText="1"/>
      <protection/>
    </xf>
    <xf numFmtId="0" fontId="15" fillId="32" borderId="11" xfId="54" applyFont="1" applyFill="1" applyBorder="1" applyAlignment="1">
      <alignment horizontal="center" vertical="center" wrapText="1"/>
      <protection/>
    </xf>
    <xf numFmtId="0" fontId="33" fillId="32" borderId="11" xfId="54" applyFont="1" applyFill="1" applyBorder="1" applyAlignment="1">
      <alignment horizontal="center" vertical="center" wrapText="1"/>
      <protection/>
    </xf>
    <xf numFmtId="49" fontId="15" fillId="32" borderId="11" xfId="54" applyNumberFormat="1" applyFont="1" applyFill="1" applyBorder="1" applyAlignment="1">
      <alignment horizontal="center" vertical="center"/>
      <protection/>
    </xf>
    <xf numFmtId="0" fontId="15" fillId="32" borderId="11" xfId="54" applyFont="1" applyFill="1" applyBorder="1" applyAlignment="1">
      <alignment horizontal="center" vertical="center"/>
      <protection/>
    </xf>
    <xf numFmtId="0" fontId="15" fillId="32" borderId="20" xfId="54" applyFont="1" applyFill="1" applyBorder="1" applyAlignment="1">
      <alignment horizontal="left" vertical="center" wrapText="1"/>
      <protection/>
    </xf>
    <xf numFmtId="0" fontId="15" fillId="32" borderId="11" xfId="54" applyFont="1" applyFill="1" applyBorder="1" applyAlignment="1">
      <alignment horizontal="left" vertical="center" wrapText="1"/>
      <protection/>
    </xf>
    <xf numFmtId="49" fontId="15" fillId="32" borderId="12" xfId="54" applyNumberFormat="1" applyFont="1" applyFill="1" applyBorder="1" applyAlignment="1">
      <alignment horizontal="center" vertical="center"/>
      <protection/>
    </xf>
    <xf numFmtId="0" fontId="126" fillId="0" borderId="18" xfId="54" applyFont="1" applyBorder="1" applyAlignment="1">
      <alignment horizontal="center" vertical="center"/>
      <protection/>
    </xf>
    <xf numFmtId="0" fontId="15" fillId="35" borderId="12" xfId="54" applyFont="1" applyFill="1" applyBorder="1" applyAlignment="1">
      <alignment horizontal="left" vertical="center" wrapText="1"/>
      <protection/>
    </xf>
    <xf numFmtId="0" fontId="126" fillId="0" borderId="18" xfId="54" applyFont="1" applyBorder="1" applyAlignment="1">
      <alignment horizontal="left" vertical="center" wrapText="1"/>
      <protection/>
    </xf>
    <xf numFmtId="0" fontId="25" fillId="0" borderId="0" xfId="0" applyFont="1" applyFill="1" applyAlignment="1">
      <alignment vertical="center" wrapText="1"/>
    </xf>
    <xf numFmtId="0" fontId="16" fillId="0" borderId="19" xfId="0" applyFont="1" applyFill="1" applyBorder="1" applyAlignment="1">
      <alignment horizontal="center" vertical="justify" wrapText="1"/>
    </xf>
    <xf numFmtId="0" fontId="16" fillId="0" borderId="17" xfId="0" applyFont="1" applyFill="1" applyBorder="1" applyAlignment="1">
      <alignment horizontal="center" vertical="justify" wrapText="1"/>
    </xf>
    <xf numFmtId="0" fontId="16" fillId="0" borderId="16" xfId="0" applyFont="1" applyFill="1" applyBorder="1" applyAlignment="1">
      <alignment horizontal="center" vertical="justify" wrapText="1"/>
    </xf>
    <xf numFmtId="0" fontId="3" fillId="0" borderId="11"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20" fillId="0" borderId="0" xfId="54" applyFont="1" applyFill="1" applyAlignment="1">
      <alignment horizontal="left"/>
      <protection/>
    </xf>
    <xf numFmtId="0" fontId="28" fillId="0" borderId="0" xfId="54" applyFont="1" applyFill="1" applyAlignment="1">
      <alignment horizontal="center" wrapText="1"/>
      <protection/>
    </xf>
    <xf numFmtId="0" fontId="29" fillId="0" borderId="0" xfId="54" applyFont="1" applyFill="1" applyAlignment="1">
      <alignment/>
      <protection/>
    </xf>
    <xf numFmtId="0" fontId="28" fillId="0" borderId="15" xfId="54" applyFont="1" applyFill="1" applyBorder="1" applyAlignment="1">
      <alignment horizontal="center"/>
      <protection/>
    </xf>
    <xf numFmtId="0" fontId="4" fillId="0" borderId="11" xfId="54" applyFont="1" applyFill="1" applyBorder="1" applyAlignment="1">
      <alignment horizontal="center" vertical="center" wrapText="1"/>
      <protection/>
    </xf>
    <xf numFmtId="0" fontId="112" fillId="0" borderId="11" xfId="54" applyFont="1" applyBorder="1" applyAlignment="1">
      <alignment horizontal="center" vertical="center" wrapText="1"/>
      <protection/>
    </xf>
    <xf numFmtId="0" fontId="23" fillId="0" borderId="11" xfId="54" applyFont="1" applyFill="1" applyBorder="1" applyAlignment="1">
      <alignment horizontal="center" vertical="center" wrapText="1"/>
      <protection/>
    </xf>
    <xf numFmtId="0" fontId="18" fillId="0" borderId="11" xfId="54" applyFont="1" applyFill="1" applyBorder="1" applyAlignment="1">
      <alignment horizontal="center" vertical="center" wrapText="1"/>
      <protection/>
    </xf>
    <xf numFmtId="0" fontId="32" fillId="0" borderId="11" xfId="54" applyFont="1" applyFill="1" applyBorder="1" applyAlignment="1">
      <alignment horizontal="center" vertical="center" wrapText="1"/>
      <protection/>
    </xf>
    <xf numFmtId="0" fontId="5" fillId="0" borderId="19" xfId="54" applyFont="1" applyFill="1" applyBorder="1" applyAlignment="1">
      <alignment horizontal="center" vertical="top" wrapText="1"/>
      <protection/>
    </xf>
    <xf numFmtId="0" fontId="5" fillId="0" borderId="17" xfId="54" applyFont="1" applyFill="1" applyBorder="1" applyAlignment="1">
      <alignment horizontal="center" vertical="top" wrapText="1"/>
      <protection/>
    </xf>
    <xf numFmtId="0" fontId="5" fillId="0" borderId="16" xfId="54" applyFont="1" applyFill="1" applyBorder="1" applyAlignment="1">
      <alignment horizontal="center" vertical="top" wrapText="1"/>
      <protection/>
    </xf>
    <xf numFmtId="49" fontId="6" fillId="32" borderId="11" xfId="54" applyNumberFormat="1" applyFont="1" applyFill="1" applyBorder="1" applyAlignment="1">
      <alignment horizontal="center" vertical="top"/>
      <protection/>
    </xf>
    <xf numFmtId="0" fontId="11" fillId="32" borderId="11" xfId="54" applyFont="1" applyFill="1" applyBorder="1" applyAlignment="1">
      <alignment horizontal="center" vertical="top"/>
      <protection/>
    </xf>
    <xf numFmtId="172" fontId="6" fillId="32" borderId="11" xfId="54" applyNumberFormat="1" applyFont="1" applyFill="1" applyBorder="1" applyAlignment="1">
      <alignment horizontal="center" vertical="top" wrapText="1"/>
      <protection/>
    </xf>
    <xf numFmtId="49" fontId="4" fillId="0" borderId="12" xfId="54" applyNumberFormat="1" applyFont="1" applyFill="1" applyBorder="1" applyAlignment="1">
      <alignment horizontal="center" vertical="top"/>
      <protection/>
    </xf>
    <xf numFmtId="49" fontId="4" fillId="0" borderId="18" xfId="54" applyNumberFormat="1" applyFont="1" applyFill="1" applyBorder="1" applyAlignment="1">
      <alignment horizontal="center" vertical="top"/>
      <protection/>
    </xf>
    <xf numFmtId="49" fontId="4" fillId="0" borderId="14" xfId="54" applyNumberFormat="1" applyFont="1" applyFill="1" applyBorder="1" applyAlignment="1">
      <alignment horizontal="center" vertical="top"/>
      <protection/>
    </xf>
    <xf numFmtId="0" fontId="4" fillId="0" borderId="12" xfId="54" applyFont="1" applyFill="1" applyBorder="1" applyAlignment="1">
      <alignment horizontal="center" vertical="center" wrapText="1"/>
      <protection/>
    </xf>
    <xf numFmtId="0" fontId="4" fillId="0" borderId="18" xfId="54" applyFont="1" applyFill="1" applyBorder="1" applyAlignment="1">
      <alignment horizontal="center" vertical="center" wrapText="1"/>
      <protection/>
    </xf>
    <xf numFmtId="0" fontId="4" fillId="0" borderId="14" xfId="54" applyFont="1" applyFill="1" applyBorder="1" applyAlignment="1">
      <alignment horizontal="center" vertical="center" wrapText="1"/>
      <protection/>
    </xf>
    <xf numFmtId="0" fontId="111" fillId="0" borderId="12" xfId="54" applyFont="1" applyFill="1" applyBorder="1" applyAlignment="1">
      <alignment horizontal="center" vertical="center" wrapText="1"/>
      <protection/>
    </xf>
    <xf numFmtId="0" fontId="111" fillId="0" borderId="14" xfId="54" applyFont="1" applyFill="1" applyBorder="1" applyAlignment="1">
      <alignment horizontal="center" vertical="center" wrapText="1"/>
      <protection/>
    </xf>
    <xf numFmtId="0" fontId="4" fillId="0" borderId="21" xfId="54" applyFont="1" applyFill="1" applyBorder="1" applyAlignment="1">
      <alignment horizontal="center" vertical="center" wrapText="1"/>
      <protection/>
    </xf>
    <xf numFmtId="0" fontId="4" fillId="0" borderId="22" xfId="54" applyFont="1" applyFill="1" applyBorder="1" applyAlignment="1">
      <alignment horizontal="center" vertical="center" wrapText="1"/>
      <protection/>
    </xf>
    <xf numFmtId="0" fontId="4" fillId="0" borderId="23" xfId="54" applyFont="1" applyFill="1" applyBorder="1" applyAlignment="1">
      <alignment horizontal="center" vertical="center" wrapText="1"/>
      <protection/>
    </xf>
    <xf numFmtId="0" fontId="4" fillId="0" borderId="24" xfId="54" applyFont="1" applyFill="1" applyBorder="1" applyAlignment="1">
      <alignment horizontal="center" vertical="center" wrapText="1"/>
      <protection/>
    </xf>
    <xf numFmtId="0" fontId="4" fillId="0" borderId="19" xfId="54" applyFont="1" applyFill="1" applyBorder="1" applyAlignment="1">
      <alignment horizontal="center" vertical="center" wrapText="1"/>
      <protection/>
    </xf>
    <xf numFmtId="0" fontId="4" fillId="0" borderId="17"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49" fontId="106" fillId="0" borderId="12" xfId="54" applyNumberFormat="1" applyFont="1" applyFill="1" applyBorder="1" applyAlignment="1">
      <alignment horizontal="center" vertical="top"/>
      <protection/>
    </xf>
    <xf numFmtId="49" fontId="106" fillId="0" borderId="18" xfId="54" applyNumberFormat="1" applyFont="1" applyFill="1" applyBorder="1" applyAlignment="1">
      <alignment horizontal="center" vertical="top"/>
      <protection/>
    </xf>
    <xf numFmtId="49" fontId="106" fillId="0" borderId="14" xfId="54" applyNumberFormat="1" applyFont="1" applyFill="1" applyBorder="1" applyAlignment="1">
      <alignment horizontal="center" vertical="top"/>
      <protection/>
    </xf>
    <xf numFmtId="0" fontId="106" fillId="0" borderId="12" xfId="54" applyFont="1" applyFill="1" applyBorder="1" applyAlignment="1">
      <alignment horizontal="center" vertical="top"/>
      <protection/>
    </xf>
    <xf numFmtId="0" fontId="106" fillId="0" borderId="18" xfId="54" applyFont="1" applyFill="1" applyBorder="1" applyAlignment="1">
      <alignment horizontal="center" vertical="top"/>
      <protection/>
    </xf>
    <xf numFmtId="0" fontId="106" fillId="0" borderId="14" xfId="54" applyFont="1" applyFill="1" applyBorder="1" applyAlignment="1">
      <alignment horizontal="center" vertical="top"/>
      <protection/>
    </xf>
    <xf numFmtId="0" fontId="15" fillId="0" borderId="19" xfId="54" applyFont="1" applyFill="1" applyBorder="1" applyAlignment="1">
      <alignment horizontal="left" vertical="center" wrapText="1"/>
      <protection/>
    </xf>
    <xf numFmtId="0" fontId="15" fillId="0" borderId="17" xfId="54" applyFont="1" applyFill="1" applyBorder="1" applyAlignment="1">
      <alignment horizontal="left" vertical="center" wrapText="1"/>
      <protection/>
    </xf>
    <xf numFmtId="0" fontId="15" fillId="0" borderId="16" xfId="54" applyFont="1" applyFill="1" applyBorder="1" applyAlignment="1">
      <alignment horizontal="left" vertical="center" wrapText="1"/>
      <protection/>
    </xf>
    <xf numFmtId="0" fontId="15" fillId="33" borderId="19" xfId="54" applyFont="1" applyFill="1" applyBorder="1" applyAlignment="1">
      <alignment horizontal="center" vertical="center" wrapText="1"/>
      <protection/>
    </xf>
    <xf numFmtId="0" fontId="15" fillId="33" borderId="17" xfId="54" applyFont="1" applyFill="1" applyBorder="1" applyAlignment="1">
      <alignment horizontal="center" vertical="center" wrapText="1"/>
      <protection/>
    </xf>
    <xf numFmtId="0" fontId="4" fillId="32" borderId="12" xfId="54" applyFont="1" applyFill="1" applyBorder="1" applyAlignment="1">
      <alignment horizontal="center" vertical="center" wrapText="1"/>
      <protection/>
    </xf>
    <xf numFmtId="0" fontId="4" fillId="32" borderId="18" xfId="54" applyFont="1" applyFill="1" applyBorder="1" applyAlignment="1">
      <alignment horizontal="center" vertical="center" wrapText="1"/>
      <protection/>
    </xf>
    <xf numFmtId="0" fontId="4" fillId="32" borderId="14" xfId="54" applyFont="1" applyFill="1" applyBorder="1" applyAlignment="1">
      <alignment horizontal="center" vertical="center" wrapText="1"/>
      <protection/>
    </xf>
    <xf numFmtId="0" fontId="15" fillId="33" borderId="19" xfId="54" applyFont="1" applyFill="1" applyBorder="1" applyAlignment="1">
      <alignment horizontal="center"/>
      <protection/>
    </xf>
    <xf numFmtId="0" fontId="15" fillId="33" borderId="17" xfId="54" applyFont="1" applyFill="1" applyBorder="1" applyAlignment="1">
      <alignment horizontal="center"/>
      <protection/>
    </xf>
    <xf numFmtId="0" fontId="15" fillId="33" borderId="19" xfId="54" applyFont="1" applyFill="1" applyBorder="1" applyAlignment="1">
      <alignment horizontal="center" vertical="center"/>
      <protection/>
    </xf>
    <xf numFmtId="0" fontId="15" fillId="33" borderId="17" xfId="54" applyFont="1" applyFill="1" applyBorder="1" applyAlignment="1">
      <alignment horizontal="center" vertical="center"/>
      <protection/>
    </xf>
    <xf numFmtId="0" fontId="3" fillId="0" borderId="0" xfId="54" applyFont="1" applyFill="1" applyAlignment="1">
      <alignment horizontal="center" vertical="center" wrapText="1"/>
      <protection/>
    </xf>
    <xf numFmtId="0" fontId="28" fillId="0" borderId="19" xfId="54" applyFont="1" applyFill="1" applyBorder="1" applyAlignment="1">
      <alignment horizontal="right" vertical="center" wrapText="1"/>
      <protection/>
    </xf>
    <xf numFmtId="0" fontId="28" fillId="0" borderId="17" xfId="54" applyFont="1" applyFill="1" applyBorder="1" applyAlignment="1">
      <alignment horizontal="right" vertical="center" wrapText="1"/>
      <protection/>
    </xf>
    <xf numFmtId="0" fontId="28" fillId="0" borderId="16" xfId="54" applyFont="1" applyFill="1" applyBorder="1" applyAlignment="1">
      <alignment horizontal="right" vertical="center" wrapText="1"/>
      <protection/>
    </xf>
    <xf numFmtId="0" fontId="127" fillId="0" borderId="0" xfId="54" applyFont="1" applyAlignment="1">
      <alignment horizontal="center" vertical="center"/>
      <protection/>
    </xf>
    <xf numFmtId="0" fontId="26" fillId="0" borderId="0" xfId="54" applyFont="1" applyAlignment="1">
      <alignment horizontal="center" vertical="center" wrapText="1"/>
      <protection/>
    </xf>
    <xf numFmtId="0" fontId="15" fillId="32" borderId="0" xfId="54" applyFont="1" applyFill="1" applyAlignment="1">
      <alignment horizontal="center"/>
      <protection/>
    </xf>
    <xf numFmtId="3" fontId="4" fillId="32" borderId="11" xfId="54" applyNumberFormat="1" applyFont="1" applyFill="1" applyBorder="1" applyAlignment="1">
      <alignment horizontal="center" vertical="top"/>
      <protection/>
    </xf>
    <xf numFmtId="172" fontId="4" fillId="32" borderId="11" xfId="54" applyNumberFormat="1" applyFont="1" applyFill="1" applyBorder="1" applyAlignment="1">
      <alignment horizontal="center" vertical="top"/>
      <protection/>
    </xf>
    <xf numFmtId="0" fontId="5" fillId="32" borderId="19" xfId="54" applyFont="1" applyFill="1" applyBorder="1" applyAlignment="1">
      <alignment horizontal="center" vertical="top" wrapText="1"/>
      <protection/>
    </xf>
    <xf numFmtId="0" fontId="5" fillId="32" borderId="17" xfId="54" applyFont="1" applyFill="1" applyBorder="1" applyAlignment="1">
      <alignment horizontal="center" vertical="top" wrapText="1"/>
      <protection/>
    </xf>
    <xf numFmtId="0" fontId="6" fillId="32" borderId="12" xfId="54" applyFont="1" applyFill="1" applyBorder="1" applyAlignment="1">
      <alignment horizontal="center" vertical="top" wrapText="1"/>
      <protection/>
    </xf>
    <xf numFmtId="3" fontId="4" fillId="32" borderId="14" xfId="54" applyNumberFormat="1" applyFont="1" applyFill="1" applyBorder="1" applyAlignment="1">
      <alignment horizontal="center" vertical="top"/>
      <protection/>
    </xf>
    <xf numFmtId="172" fontId="4" fillId="32" borderId="14" xfId="54" applyNumberFormat="1" applyFont="1" applyFill="1" applyBorder="1" applyAlignment="1">
      <alignment horizontal="center" vertical="top"/>
      <protection/>
    </xf>
    <xf numFmtId="0" fontId="6" fillId="32" borderId="18" xfId="54" applyFont="1" applyFill="1" applyBorder="1" applyAlignment="1">
      <alignment horizontal="center" vertical="top" wrapText="1"/>
      <protection/>
    </xf>
    <xf numFmtId="0" fontId="4" fillId="32" borderId="11" xfId="54" applyFont="1" applyFill="1" applyBorder="1" applyAlignment="1">
      <alignment vertical="top" wrapText="1"/>
      <protection/>
    </xf>
    <xf numFmtId="0" fontId="4" fillId="32" borderId="11" xfId="54" applyFont="1" applyFill="1" applyBorder="1" applyAlignment="1">
      <alignment horizontal="center" vertical="top"/>
      <protection/>
    </xf>
    <xf numFmtId="4" fontId="4" fillId="32" borderId="14" xfId="54" applyNumberFormat="1" applyFont="1" applyFill="1" applyBorder="1" applyAlignment="1">
      <alignment horizontal="center" vertical="top"/>
      <protection/>
    </xf>
    <xf numFmtId="0" fontId="6" fillId="32" borderId="14" xfId="54" applyFont="1" applyFill="1" applyBorder="1" applyAlignment="1">
      <alignment horizontal="center" vertical="top" wrapText="1"/>
      <protection/>
    </xf>
    <xf numFmtId="0" fontId="4" fillId="32" borderId="11" xfId="54" applyFont="1" applyFill="1" applyBorder="1" applyAlignment="1">
      <alignment horizontal="center" vertical="justify"/>
      <protection/>
    </xf>
    <xf numFmtId="0" fontId="40" fillId="32" borderId="0" xfId="0" applyFont="1" applyFill="1" applyAlignment="1">
      <alignment horizontal="left" vertical="center" wrapText="1"/>
    </xf>
    <xf numFmtId="2" fontId="39" fillId="32" borderId="11" xfId="0" applyNumberFormat="1" applyFont="1" applyFill="1" applyBorder="1" applyAlignment="1">
      <alignment horizontal="left" vertical="center" wrapText="1"/>
    </xf>
    <xf numFmtId="0" fontId="39" fillId="32" borderId="11" xfId="0" applyNumberFormat="1" applyFont="1" applyFill="1" applyBorder="1" applyAlignment="1">
      <alignment horizontal="left" vertical="center" wrapText="1"/>
    </xf>
    <xf numFmtId="0" fontId="128" fillId="32" borderId="11" xfId="0" applyFont="1" applyFill="1" applyBorder="1" applyAlignment="1">
      <alignment horizontal="left" vertical="center" wrapText="1"/>
    </xf>
    <xf numFmtId="0" fontId="41" fillId="32" borderId="11" xfId="0" applyFont="1" applyFill="1" applyBorder="1" applyAlignment="1">
      <alignment horizontal="left" vertical="center" wrapText="1"/>
    </xf>
    <xf numFmtId="0" fontId="128" fillId="32" borderId="0" xfId="0" applyFont="1" applyFill="1" applyAlignment="1">
      <alignment horizontal="left" vertical="center" wrapText="1"/>
    </xf>
    <xf numFmtId="0" fontId="39" fillId="32" borderId="25" xfId="0" applyFont="1" applyFill="1" applyBorder="1" applyAlignment="1">
      <alignment horizontal="left" vertical="center" wrapText="1"/>
    </xf>
    <xf numFmtId="49" fontId="39" fillId="32" borderId="11" xfId="0" applyNumberFormat="1" applyFont="1" applyFill="1" applyBorder="1" applyAlignment="1">
      <alignment horizontal="left" vertical="center" wrapText="1"/>
    </xf>
    <xf numFmtId="0" fontId="39" fillId="32" borderId="0" xfId="0" applyFont="1" applyFill="1" applyAlignment="1">
      <alignment horizontal="left" vertical="center" wrapText="1"/>
    </xf>
    <xf numFmtId="0" fontId="110" fillId="32" borderId="11" xfId="0" applyFont="1" applyFill="1" applyBorder="1" applyAlignment="1">
      <alignment vertical="center"/>
    </xf>
    <xf numFmtId="0" fontId="3" fillId="32"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32"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119" fillId="32" borderId="0" xfId="54" applyFont="1" applyFill="1" applyAlignment="1">
      <alignment horizontal="center" vertical="center"/>
      <protection/>
    </xf>
    <xf numFmtId="0" fontId="2" fillId="32" borderId="11" xfId="0" applyFont="1" applyFill="1" applyBorder="1" applyAlignment="1">
      <alignment horizontal="center" vertical="center" wrapText="1"/>
    </xf>
    <xf numFmtId="0" fontId="3" fillId="32" borderId="0" xfId="0" applyFont="1" applyFill="1" applyAlignment="1">
      <alignment horizontal="center"/>
    </xf>
    <xf numFmtId="0" fontId="28" fillId="0" borderId="0" xfId="54" applyFont="1" applyFill="1" applyBorder="1" applyAlignment="1">
      <alignment horizontal="center" vertical="center" wrapText="1"/>
      <protection/>
    </xf>
    <xf numFmtId="0" fontId="28" fillId="0" borderId="15" xfId="54" applyFont="1" applyFill="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6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dxfs count="2">
    <dxf>
      <fill>
        <patternFill>
          <bgColor indexed="4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7;&#1080;&#1103;%20otchet_mp_01.07.1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1 (1-19)"/>
      <sheetName val="Форма 2 (1-19)"/>
      <sheetName val="форма3 (1-19)"/>
      <sheetName val="Форма 4 (1-19)"/>
      <sheetName val="форма5 за 1полугодие-19г."/>
    </sheetNames>
    <sheetDataSet>
      <sheetData sheetId="0">
        <row r="57">
          <cell r="M57">
            <v>0</v>
          </cell>
        </row>
        <row r="58">
          <cell r="M5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5FFE2"/>
    <pageSetUpPr fitToPage="1"/>
  </sheetPr>
  <dimension ref="A1:Q145"/>
  <sheetViews>
    <sheetView view="pageBreakPreview" zoomScale="80" zoomScaleNormal="60" zoomScaleSheetLayoutView="80" zoomScalePageLayoutView="0" workbookViewId="0" topLeftCell="G1">
      <selection activeCell="S9" sqref="S9"/>
    </sheetView>
  </sheetViews>
  <sheetFormatPr defaultColWidth="9.140625" defaultRowHeight="15"/>
  <cols>
    <col min="1" max="5" width="3.28125" style="0" customWidth="1"/>
    <col min="6" max="6" width="40.57421875" style="66" customWidth="1"/>
    <col min="7" max="7" width="22.8515625" style="28" customWidth="1"/>
    <col min="8" max="8" width="5.421875" style="28" customWidth="1"/>
    <col min="9" max="9" width="6.00390625" style="28" customWidth="1"/>
    <col min="10" max="10" width="4.8515625" style="28" customWidth="1"/>
    <col min="11" max="11" width="13.7109375" style="28" customWidth="1"/>
    <col min="12" max="12" width="8.57421875" style="28" customWidth="1"/>
    <col min="13" max="13" width="15.57421875" style="22" customWidth="1"/>
    <col min="14" max="14" width="13.8515625" style="22" customWidth="1"/>
    <col min="15" max="15" width="12.57421875" style="22" customWidth="1"/>
    <col min="16" max="16" width="10.8515625" style="22" customWidth="1"/>
    <col min="17" max="17" width="11.421875" style="22" customWidth="1"/>
  </cols>
  <sheetData>
    <row r="1" spans="1:17" ht="33" customHeight="1">
      <c r="A1" s="570"/>
      <c r="B1" s="570"/>
      <c r="C1" s="570"/>
      <c r="D1" s="570"/>
      <c r="E1" s="570"/>
      <c r="F1" s="63"/>
      <c r="G1" s="16"/>
      <c r="H1" s="16"/>
      <c r="I1" s="16"/>
      <c r="J1" s="16"/>
      <c r="K1" s="16"/>
      <c r="L1" s="16"/>
      <c r="M1" s="17"/>
      <c r="N1" s="401" t="s">
        <v>44</v>
      </c>
      <c r="O1" s="401"/>
      <c r="P1" s="401"/>
      <c r="Q1" s="401"/>
    </row>
    <row r="2" spans="1:17" ht="66" customHeight="1">
      <c r="A2" s="1"/>
      <c r="B2" s="1"/>
      <c r="C2" s="1"/>
      <c r="D2" s="1"/>
      <c r="E2" s="1"/>
      <c r="F2" s="63"/>
      <c r="G2" s="16"/>
      <c r="H2" s="16"/>
      <c r="I2" s="16"/>
      <c r="J2" s="16"/>
      <c r="K2" s="16"/>
      <c r="L2" s="16"/>
      <c r="M2" s="17"/>
      <c r="N2" s="401" t="s">
        <v>601</v>
      </c>
      <c r="O2" s="401"/>
      <c r="P2" s="401"/>
      <c r="Q2" s="401"/>
    </row>
    <row r="3" spans="1:17" ht="25.5" customHeight="1">
      <c r="A3" s="1"/>
      <c r="B3" s="1"/>
      <c r="C3" s="1"/>
      <c r="D3" s="1"/>
      <c r="E3" s="1"/>
      <c r="F3" s="63"/>
      <c r="G3" s="16"/>
      <c r="H3" s="16"/>
      <c r="I3" s="16"/>
      <c r="J3" s="16"/>
      <c r="K3" s="16"/>
      <c r="L3" s="16"/>
      <c r="M3" s="17"/>
      <c r="N3" s="67"/>
      <c r="O3" s="68"/>
      <c r="P3" s="399" t="s">
        <v>253</v>
      </c>
      <c r="Q3" s="399"/>
    </row>
    <row r="4" spans="1:17" ht="18" customHeight="1">
      <c r="A4" s="1"/>
      <c r="B4" s="1"/>
      <c r="C4" s="1"/>
      <c r="D4" s="1"/>
      <c r="E4" s="1"/>
      <c r="F4" s="63"/>
      <c r="G4" s="16"/>
      <c r="H4" s="16"/>
      <c r="I4" s="16"/>
      <c r="J4" s="16"/>
      <c r="K4" s="16"/>
      <c r="L4" s="16"/>
      <c r="M4" s="17"/>
      <c r="N4" s="69" t="s">
        <v>254</v>
      </c>
      <c r="O4" s="399"/>
      <c r="P4" s="399"/>
      <c r="Q4" s="399"/>
    </row>
    <row r="5" spans="1:17" ht="13.5" customHeight="1">
      <c r="A5" s="1"/>
      <c r="B5" s="1"/>
      <c r="C5" s="1"/>
      <c r="D5" s="1"/>
      <c r="E5" s="1"/>
      <c r="F5" s="63"/>
      <c r="G5" s="16"/>
      <c r="H5" s="16"/>
      <c r="I5" s="16"/>
      <c r="J5" s="16"/>
      <c r="K5" s="16"/>
      <c r="L5" s="16"/>
      <c r="M5" s="17"/>
      <c r="N5" s="17"/>
      <c r="O5" s="17"/>
      <c r="P5" s="17"/>
      <c r="Q5" s="17"/>
    </row>
    <row r="6" spans="1:17" ht="17.25" customHeight="1">
      <c r="A6" s="400" t="s">
        <v>236</v>
      </c>
      <c r="B6" s="400"/>
      <c r="C6" s="400"/>
      <c r="D6" s="400"/>
      <c r="E6" s="400"/>
      <c r="F6" s="400"/>
      <c r="G6" s="400"/>
      <c r="H6" s="400"/>
      <c r="I6" s="400"/>
      <c r="J6" s="400"/>
      <c r="K6" s="400"/>
      <c r="L6" s="400"/>
      <c r="M6" s="400"/>
      <c r="N6" s="400"/>
      <c r="O6" s="400"/>
      <c r="P6" s="400"/>
      <c r="Q6" s="400"/>
    </row>
    <row r="7" spans="1:17" ht="17.25" customHeight="1">
      <c r="A7" s="400" t="s">
        <v>237</v>
      </c>
      <c r="B7" s="400"/>
      <c r="C7" s="400"/>
      <c r="D7" s="400"/>
      <c r="E7" s="400"/>
      <c r="F7" s="400"/>
      <c r="G7" s="400"/>
      <c r="H7" s="400"/>
      <c r="I7" s="400"/>
      <c r="J7" s="400"/>
      <c r="K7" s="400"/>
      <c r="L7" s="400"/>
      <c r="M7" s="400"/>
      <c r="N7" s="400"/>
      <c r="O7" s="400"/>
      <c r="P7" s="400"/>
      <c r="Q7" s="400"/>
    </row>
    <row r="8" spans="1:17" ht="30" customHeight="1">
      <c r="A8" s="406" t="s">
        <v>56</v>
      </c>
      <c r="B8" s="406"/>
      <c r="C8" s="406"/>
      <c r="D8" s="406"/>
      <c r="E8" s="406"/>
      <c r="F8" s="406"/>
      <c r="G8" s="406"/>
      <c r="H8" s="406"/>
      <c r="I8" s="406"/>
      <c r="J8" s="406"/>
      <c r="K8" s="406"/>
      <c r="L8" s="406"/>
      <c r="M8" s="406"/>
      <c r="N8" s="406"/>
      <c r="O8" s="406"/>
      <c r="P8" s="406"/>
      <c r="Q8" s="406"/>
    </row>
    <row r="9" spans="1:17" ht="39.75" customHeight="1">
      <c r="A9" s="407" t="s">
        <v>17</v>
      </c>
      <c r="B9" s="408"/>
      <c r="C9" s="408"/>
      <c r="D9" s="408"/>
      <c r="E9" s="409"/>
      <c r="F9" s="410" t="s">
        <v>30</v>
      </c>
      <c r="G9" s="412" t="s">
        <v>31</v>
      </c>
      <c r="H9" s="413" t="s">
        <v>32</v>
      </c>
      <c r="I9" s="413"/>
      <c r="J9" s="413"/>
      <c r="K9" s="413"/>
      <c r="L9" s="413"/>
      <c r="M9" s="413" t="s">
        <v>33</v>
      </c>
      <c r="N9" s="413"/>
      <c r="O9" s="413"/>
      <c r="P9" s="413" t="s">
        <v>51</v>
      </c>
      <c r="Q9" s="413"/>
    </row>
    <row r="10" spans="1:17" ht="85.5" customHeight="1">
      <c r="A10" s="2" t="s">
        <v>22</v>
      </c>
      <c r="B10" s="2" t="s">
        <v>18</v>
      </c>
      <c r="C10" s="2" t="s">
        <v>19</v>
      </c>
      <c r="D10" s="2" t="s">
        <v>20</v>
      </c>
      <c r="E10" s="2" t="s">
        <v>43</v>
      </c>
      <c r="F10" s="411" t="s">
        <v>29</v>
      </c>
      <c r="G10" s="412"/>
      <c r="H10" s="32" t="s">
        <v>34</v>
      </c>
      <c r="I10" s="32" t="s">
        <v>35</v>
      </c>
      <c r="J10" s="32" t="s">
        <v>36</v>
      </c>
      <c r="K10" s="32" t="s">
        <v>37</v>
      </c>
      <c r="L10" s="32" t="s">
        <v>38</v>
      </c>
      <c r="M10" s="569" t="s">
        <v>59</v>
      </c>
      <c r="N10" s="569" t="s">
        <v>60</v>
      </c>
      <c r="O10" s="569" t="s">
        <v>52</v>
      </c>
      <c r="P10" s="569" t="s">
        <v>61</v>
      </c>
      <c r="Q10" s="569" t="s">
        <v>62</v>
      </c>
    </row>
    <row r="11" spans="1:17" s="95" customFormat="1" ht="17.25" customHeight="1">
      <c r="A11" s="27">
        <v>1</v>
      </c>
      <c r="B11" s="27">
        <v>2</v>
      </c>
      <c r="C11" s="27">
        <v>3</v>
      </c>
      <c r="D11" s="27">
        <v>4</v>
      </c>
      <c r="E11" s="27">
        <v>5</v>
      </c>
      <c r="F11" s="94">
        <v>6</v>
      </c>
      <c r="G11" s="27">
        <v>7</v>
      </c>
      <c r="H11" s="27">
        <v>8</v>
      </c>
      <c r="I11" s="27">
        <v>9</v>
      </c>
      <c r="J11" s="27">
        <v>10</v>
      </c>
      <c r="K11" s="27">
        <v>11</v>
      </c>
      <c r="L11" s="27">
        <v>12</v>
      </c>
      <c r="M11" s="27">
        <v>13</v>
      </c>
      <c r="N11" s="27">
        <v>14</v>
      </c>
      <c r="O11" s="27">
        <v>15</v>
      </c>
      <c r="P11" s="27">
        <v>16</v>
      </c>
      <c r="Q11" s="27">
        <v>17</v>
      </c>
    </row>
    <row r="12" spans="1:17" ht="15">
      <c r="A12" s="10"/>
      <c r="B12" s="10"/>
      <c r="C12" s="10"/>
      <c r="D12" s="10"/>
      <c r="E12" s="10"/>
      <c r="F12" s="18"/>
      <c r="G12" s="24"/>
      <c r="H12" s="24"/>
      <c r="I12" s="24"/>
      <c r="J12" s="24"/>
      <c r="K12" s="24"/>
      <c r="L12" s="24"/>
      <c r="M12" s="70"/>
      <c r="N12" s="70"/>
      <c r="O12" s="70"/>
      <c r="P12" s="70"/>
      <c r="Q12" s="70"/>
    </row>
    <row r="13" spans="1:17" ht="30.75">
      <c r="A13" s="11" t="s">
        <v>28</v>
      </c>
      <c r="B13" s="11"/>
      <c r="C13" s="11"/>
      <c r="D13" s="11"/>
      <c r="E13" s="11"/>
      <c r="F13" s="90" t="s">
        <v>70</v>
      </c>
      <c r="G13" s="31" t="s">
        <v>252</v>
      </c>
      <c r="H13" s="86"/>
      <c r="I13" s="86"/>
      <c r="J13" s="86"/>
      <c r="K13" s="86"/>
      <c r="L13" s="86"/>
      <c r="M13" s="87">
        <f>M14+M15</f>
        <v>1169246</v>
      </c>
      <c r="N13" s="87">
        <f>N14+N15</f>
        <v>1571083.9000000001</v>
      </c>
      <c r="O13" s="87">
        <f>O14+O15</f>
        <v>1550487</v>
      </c>
      <c r="P13" s="88">
        <f aca="true" t="shared" si="0" ref="P13:P20">O13/M13*100</f>
        <v>132.60571342557512</v>
      </c>
      <c r="Q13" s="89">
        <f>O13/N13*100</f>
        <v>98.68900063198406</v>
      </c>
    </row>
    <row r="14" spans="1:17" ht="57.75" customHeight="1">
      <c r="A14" s="11"/>
      <c r="B14" s="11"/>
      <c r="C14" s="11"/>
      <c r="D14" s="11"/>
      <c r="E14" s="11"/>
      <c r="F14" s="19"/>
      <c r="G14" s="25" t="s">
        <v>71</v>
      </c>
      <c r="H14" s="55" t="s">
        <v>72</v>
      </c>
      <c r="I14" s="55"/>
      <c r="J14" s="55"/>
      <c r="K14" s="55"/>
      <c r="L14" s="55"/>
      <c r="M14" s="71">
        <f>M17+M41+M86+M112+M118+M124</f>
        <v>1122425</v>
      </c>
      <c r="N14" s="71">
        <f>N17+N41+N86+N112+N118+N124</f>
        <v>1519784.5000000002</v>
      </c>
      <c r="O14" s="71">
        <f>O17+O41+O86+O112+O118+O124</f>
        <v>1500093.8</v>
      </c>
      <c r="P14" s="91">
        <f t="shared" si="0"/>
        <v>133.64757556184153</v>
      </c>
      <c r="Q14" s="92">
        <f aca="true" t="shared" si="1" ref="Q14:Q77">O14/N14*100</f>
        <v>98.70437552166112</v>
      </c>
    </row>
    <row r="15" spans="1:17" ht="90.75" customHeight="1">
      <c r="A15" s="11"/>
      <c r="B15" s="11"/>
      <c r="C15" s="11"/>
      <c r="D15" s="11"/>
      <c r="E15" s="11"/>
      <c r="F15" s="19"/>
      <c r="G15" s="25" t="s">
        <v>73</v>
      </c>
      <c r="H15" s="55" t="s">
        <v>74</v>
      </c>
      <c r="I15" s="55"/>
      <c r="J15" s="55"/>
      <c r="K15" s="55"/>
      <c r="L15" s="55"/>
      <c r="M15" s="71">
        <f>M87+M125</f>
        <v>46821</v>
      </c>
      <c r="N15" s="71">
        <f>N87+N125</f>
        <v>51299.4</v>
      </c>
      <c r="O15" s="71">
        <f>O87+O125</f>
        <v>50393.200000000004</v>
      </c>
      <c r="P15" s="91">
        <f t="shared" si="0"/>
        <v>107.62948249717009</v>
      </c>
      <c r="Q15" s="92">
        <f t="shared" si="1"/>
        <v>98.23350760437745</v>
      </c>
    </row>
    <row r="16" spans="1:17" ht="14.25">
      <c r="A16" s="402" t="s">
        <v>28</v>
      </c>
      <c r="B16" s="402" t="s">
        <v>16</v>
      </c>
      <c r="C16" s="402"/>
      <c r="D16" s="402"/>
      <c r="E16" s="431"/>
      <c r="F16" s="424" t="s">
        <v>75</v>
      </c>
      <c r="G16" s="25" t="s">
        <v>252</v>
      </c>
      <c r="H16" s="55"/>
      <c r="I16" s="55"/>
      <c r="J16" s="55"/>
      <c r="K16" s="55"/>
      <c r="L16" s="55"/>
      <c r="M16" s="73">
        <f>M17</f>
        <v>519289.7</v>
      </c>
      <c r="N16" s="73">
        <f>N17</f>
        <v>740543.0000000001</v>
      </c>
      <c r="O16" s="73">
        <f>O17</f>
        <v>734000.8</v>
      </c>
      <c r="P16" s="91">
        <f t="shared" si="0"/>
        <v>141.34707466756996</v>
      </c>
      <c r="Q16" s="92">
        <f t="shared" si="1"/>
        <v>99.11656716760538</v>
      </c>
    </row>
    <row r="17" spans="1:17" ht="65.25" customHeight="1">
      <c r="A17" s="403"/>
      <c r="B17" s="403"/>
      <c r="C17" s="403"/>
      <c r="D17" s="403"/>
      <c r="E17" s="430"/>
      <c r="F17" s="425"/>
      <c r="G17" s="25" t="s">
        <v>76</v>
      </c>
      <c r="H17" s="56" t="s">
        <v>72</v>
      </c>
      <c r="I17" s="56"/>
      <c r="J17" s="56"/>
      <c r="K17" s="56"/>
      <c r="L17" s="56"/>
      <c r="M17" s="73">
        <f>M19+M21+M22+M26+M27+M28+M29+M30+M31+M32+M33+M34+M24+M35+M25+M37+M38+M39+M36</f>
        <v>519289.7</v>
      </c>
      <c r="N17" s="73">
        <f>N19+N21+N22+N26+N27+N28+N29+N30+N31+N32+N33+N34+N24+N35+N25+N37+N38+N39+N36</f>
        <v>740543.0000000001</v>
      </c>
      <c r="O17" s="73">
        <f>O19+O21+O22+O26+O27+O28+O29+O30+O31+O32+O33+O34+O24+O35+O25+O37+O38+O39+O36</f>
        <v>734000.8</v>
      </c>
      <c r="P17" s="91">
        <f t="shared" si="0"/>
        <v>141.34707466756996</v>
      </c>
      <c r="Q17" s="92">
        <f t="shared" si="1"/>
        <v>99.11656716760538</v>
      </c>
    </row>
    <row r="18" spans="1:17" ht="63" customHeight="1">
      <c r="A18" s="7" t="s">
        <v>28</v>
      </c>
      <c r="B18" s="7" t="s">
        <v>16</v>
      </c>
      <c r="C18" s="7" t="s">
        <v>28</v>
      </c>
      <c r="D18" s="7"/>
      <c r="E18" s="7"/>
      <c r="F18" s="15" t="s">
        <v>77</v>
      </c>
      <c r="G18" s="26" t="s">
        <v>39</v>
      </c>
      <c r="H18" s="56"/>
      <c r="I18" s="56"/>
      <c r="J18" s="56"/>
      <c r="K18" s="56"/>
      <c r="L18" s="56"/>
      <c r="M18" s="74">
        <f>M19</f>
        <v>496095.2</v>
      </c>
      <c r="N18" s="74">
        <f>N19</f>
        <v>661952.4</v>
      </c>
      <c r="O18" s="74">
        <f>O19</f>
        <v>655758.1</v>
      </c>
      <c r="P18" s="85">
        <f t="shared" si="0"/>
        <v>132.18392356950844</v>
      </c>
      <c r="Q18" s="72">
        <f t="shared" si="1"/>
        <v>99.0642378515434</v>
      </c>
    </row>
    <row r="19" spans="1:17" ht="54.75">
      <c r="A19" s="7"/>
      <c r="B19" s="7"/>
      <c r="C19" s="7"/>
      <c r="D19" s="7"/>
      <c r="E19" s="7"/>
      <c r="F19" s="15"/>
      <c r="G19" s="26" t="s">
        <v>76</v>
      </c>
      <c r="H19" s="56" t="s">
        <v>72</v>
      </c>
      <c r="I19" s="56"/>
      <c r="J19" s="56"/>
      <c r="K19" s="56"/>
      <c r="L19" s="56"/>
      <c r="M19" s="74">
        <f>M20+M23</f>
        <v>496095.2</v>
      </c>
      <c r="N19" s="74">
        <f>N20+N23</f>
        <v>661952.4</v>
      </c>
      <c r="O19" s="74">
        <f>O20+O23</f>
        <v>655758.1</v>
      </c>
      <c r="P19" s="85">
        <f t="shared" si="0"/>
        <v>132.18392356950844</v>
      </c>
      <c r="Q19" s="72">
        <f t="shared" si="1"/>
        <v>99.0642378515434</v>
      </c>
    </row>
    <row r="20" spans="1:17" ht="96">
      <c r="A20" s="7" t="s">
        <v>28</v>
      </c>
      <c r="B20" s="7" t="s">
        <v>16</v>
      </c>
      <c r="C20" s="7" t="s">
        <v>28</v>
      </c>
      <c r="D20" s="12" t="s">
        <v>16</v>
      </c>
      <c r="E20" s="12"/>
      <c r="F20" s="15" t="s">
        <v>78</v>
      </c>
      <c r="G20" s="26" t="s">
        <v>76</v>
      </c>
      <c r="H20" s="56" t="s">
        <v>72</v>
      </c>
      <c r="I20" s="56" t="s">
        <v>79</v>
      </c>
      <c r="J20" s="56" t="s">
        <v>28</v>
      </c>
      <c r="K20" s="57" t="s">
        <v>268</v>
      </c>
      <c r="L20" s="56" t="s">
        <v>238</v>
      </c>
      <c r="M20" s="74">
        <v>405989.4</v>
      </c>
      <c r="N20" s="74">
        <v>495622.4</v>
      </c>
      <c r="O20" s="74">
        <v>492183</v>
      </c>
      <c r="P20" s="85">
        <f t="shared" si="0"/>
        <v>121.23050503289001</v>
      </c>
      <c r="Q20" s="72">
        <f t="shared" si="1"/>
        <v>99.30604427887036</v>
      </c>
    </row>
    <row r="21" spans="1:17" ht="24" customHeight="1">
      <c r="A21" s="416" t="s">
        <v>28</v>
      </c>
      <c r="B21" s="416" t="s">
        <v>16</v>
      </c>
      <c r="C21" s="416" t="s">
        <v>28</v>
      </c>
      <c r="D21" s="421" t="s">
        <v>15</v>
      </c>
      <c r="E21" s="421"/>
      <c r="F21" s="417" t="s">
        <v>80</v>
      </c>
      <c r="G21" s="414" t="s">
        <v>76</v>
      </c>
      <c r="H21" s="56" t="s">
        <v>72</v>
      </c>
      <c r="I21" s="56" t="s">
        <v>79</v>
      </c>
      <c r="J21" s="56" t="s">
        <v>28</v>
      </c>
      <c r="K21" s="57" t="s">
        <v>81</v>
      </c>
      <c r="L21" s="56" t="s">
        <v>82</v>
      </c>
      <c r="M21" s="74">
        <v>0</v>
      </c>
      <c r="N21" s="74">
        <v>0</v>
      </c>
      <c r="O21" s="75">
        <v>0</v>
      </c>
      <c r="P21" s="72" t="s">
        <v>251</v>
      </c>
      <c r="Q21" s="72" t="s">
        <v>251</v>
      </c>
    </row>
    <row r="22" spans="1:17" ht="27">
      <c r="A22" s="403"/>
      <c r="B22" s="403"/>
      <c r="C22" s="403"/>
      <c r="D22" s="403"/>
      <c r="E22" s="403"/>
      <c r="F22" s="418"/>
      <c r="G22" s="415"/>
      <c r="H22" s="56" t="s">
        <v>72</v>
      </c>
      <c r="I22" s="56" t="s">
        <v>79</v>
      </c>
      <c r="J22" s="56" t="s">
        <v>28</v>
      </c>
      <c r="K22" s="57" t="s">
        <v>269</v>
      </c>
      <c r="L22" s="56" t="s">
        <v>240</v>
      </c>
      <c r="M22" s="74">
        <v>6441.1</v>
      </c>
      <c r="N22" s="74">
        <v>57996.9</v>
      </c>
      <c r="O22" s="75">
        <f>51553.7+6443.2</f>
        <v>57996.899999999994</v>
      </c>
      <c r="P22" s="85">
        <f>O22/M22*100</f>
        <v>900.4191830587943</v>
      </c>
      <c r="Q22" s="72">
        <f t="shared" si="1"/>
        <v>99.99999999999999</v>
      </c>
    </row>
    <row r="23" spans="1:17" ht="71.25" customHeight="1">
      <c r="A23" s="416" t="s">
        <v>28</v>
      </c>
      <c r="B23" s="416" t="s">
        <v>16</v>
      </c>
      <c r="C23" s="416" t="s">
        <v>28</v>
      </c>
      <c r="D23" s="421" t="s">
        <v>83</v>
      </c>
      <c r="E23" s="421"/>
      <c r="F23" s="417" t="s">
        <v>84</v>
      </c>
      <c r="G23" s="414" t="s">
        <v>76</v>
      </c>
      <c r="H23" s="56" t="s">
        <v>72</v>
      </c>
      <c r="I23" s="56" t="s">
        <v>79</v>
      </c>
      <c r="J23" s="56" t="s">
        <v>28</v>
      </c>
      <c r="K23" s="57" t="s">
        <v>270</v>
      </c>
      <c r="L23" s="56" t="s">
        <v>239</v>
      </c>
      <c r="M23" s="74">
        <v>90105.8</v>
      </c>
      <c r="N23" s="74">
        <v>166330</v>
      </c>
      <c r="O23" s="75">
        <f>88648.9+20000+53548.8+1377.4</f>
        <v>163575.1</v>
      </c>
      <c r="P23" s="85">
        <f>O23/M23*100</f>
        <v>181.53670462944672</v>
      </c>
      <c r="Q23" s="72">
        <f t="shared" si="1"/>
        <v>98.34371430289185</v>
      </c>
    </row>
    <row r="24" spans="1:17" ht="33.75" customHeight="1">
      <c r="A24" s="420"/>
      <c r="B24" s="420"/>
      <c r="C24" s="420"/>
      <c r="D24" s="420"/>
      <c r="E24" s="420"/>
      <c r="F24" s="422"/>
      <c r="G24" s="423"/>
      <c r="H24" s="56" t="s">
        <v>72</v>
      </c>
      <c r="I24" s="56" t="s">
        <v>79</v>
      </c>
      <c r="J24" s="56" t="s">
        <v>28</v>
      </c>
      <c r="K24" s="57" t="s">
        <v>271</v>
      </c>
      <c r="L24" s="56" t="s">
        <v>82</v>
      </c>
      <c r="M24" s="74">
        <v>0</v>
      </c>
      <c r="N24" s="74">
        <v>0</v>
      </c>
      <c r="O24" s="75">
        <v>0</v>
      </c>
      <c r="P24" s="72" t="s">
        <v>251</v>
      </c>
      <c r="Q24" s="72" t="s">
        <v>251</v>
      </c>
    </row>
    <row r="25" spans="1:17" ht="20.25" customHeight="1">
      <c r="A25" s="403"/>
      <c r="B25" s="403"/>
      <c r="C25" s="403"/>
      <c r="D25" s="403"/>
      <c r="E25" s="403"/>
      <c r="F25" s="418"/>
      <c r="G25" s="415"/>
      <c r="H25" s="56" t="s">
        <v>72</v>
      </c>
      <c r="I25" s="56" t="s">
        <v>79</v>
      </c>
      <c r="J25" s="56" t="s">
        <v>28</v>
      </c>
      <c r="K25" s="57" t="s">
        <v>85</v>
      </c>
      <c r="L25" s="56" t="s">
        <v>82</v>
      </c>
      <c r="M25" s="74">
        <v>0</v>
      </c>
      <c r="N25" s="74">
        <v>0</v>
      </c>
      <c r="O25" s="75">
        <v>0</v>
      </c>
      <c r="P25" s="72" t="s">
        <v>251</v>
      </c>
      <c r="Q25" s="72" t="s">
        <v>251</v>
      </c>
    </row>
    <row r="26" spans="1:17" ht="96">
      <c r="A26" s="7" t="s">
        <v>28</v>
      </c>
      <c r="B26" s="7" t="s">
        <v>16</v>
      </c>
      <c r="C26" s="7" t="s">
        <v>28</v>
      </c>
      <c r="D26" s="7" t="s">
        <v>86</v>
      </c>
      <c r="E26" s="7"/>
      <c r="F26" s="15" t="s">
        <v>87</v>
      </c>
      <c r="G26" s="26" t="s">
        <v>76</v>
      </c>
      <c r="H26" s="56" t="s">
        <v>72</v>
      </c>
      <c r="I26" s="56" t="s">
        <v>88</v>
      </c>
      <c r="J26" s="56" t="s">
        <v>89</v>
      </c>
      <c r="K26" s="57" t="s">
        <v>272</v>
      </c>
      <c r="L26" s="56" t="s">
        <v>225</v>
      </c>
      <c r="M26" s="74">
        <v>16497</v>
      </c>
      <c r="N26" s="74">
        <v>7993.6</v>
      </c>
      <c r="O26" s="75">
        <v>7993.6</v>
      </c>
      <c r="P26" s="85">
        <f>O26/M26*100</f>
        <v>48.454870582530155</v>
      </c>
      <c r="Q26" s="72">
        <f t="shared" si="1"/>
        <v>100</v>
      </c>
    </row>
    <row r="27" spans="1:17" ht="207">
      <c r="A27" s="7" t="s">
        <v>28</v>
      </c>
      <c r="B27" s="7" t="s">
        <v>16</v>
      </c>
      <c r="C27" s="13" t="s">
        <v>28</v>
      </c>
      <c r="D27" s="7" t="s">
        <v>91</v>
      </c>
      <c r="E27" s="7"/>
      <c r="F27" s="15" t="s">
        <v>92</v>
      </c>
      <c r="G27" s="26" t="s">
        <v>76</v>
      </c>
      <c r="H27" s="56" t="s">
        <v>72</v>
      </c>
      <c r="I27" s="56" t="s">
        <v>88</v>
      </c>
      <c r="J27" s="56" t="s">
        <v>89</v>
      </c>
      <c r="K27" s="57" t="s">
        <v>273</v>
      </c>
      <c r="L27" s="56" t="s">
        <v>225</v>
      </c>
      <c r="M27" s="74">
        <v>256.4</v>
      </c>
      <c r="N27" s="74">
        <v>347.6</v>
      </c>
      <c r="O27" s="75">
        <v>347.6</v>
      </c>
      <c r="P27" s="85">
        <f>O27/M27*100</f>
        <v>135.5694227769111</v>
      </c>
      <c r="Q27" s="72">
        <f t="shared" si="1"/>
        <v>100</v>
      </c>
    </row>
    <row r="28" spans="1:17" ht="138">
      <c r="A28" s="7" t="s">
        <v>28</v>
      </c>
      <c r="B28" s="7" t="s">
        <v>16</v>
      </c>
      <c r="C28" s="13" t="s">
        <v>28</v>
      </c>
      <c r="D28" s="7" t="s">
        <v>94</v>
      </c>
      <c r="E28" s="7"/>
      <c r="F28" s="15" t="s">
        <v>95</v>
      </c>
      <c r="G28" s="26" t="s">
        <v>76</v>
      </c>
      <c r="H28" s="56" t="s">
        <v>72</v>
      </c>
      <c r="I28" s="56" t="s">
        <v>88</v>
      </c>
      <c r="J28" s="56" t="s">
        <v>89</v>
      </c>
      <c r="K28" s="57" t="s">
        <v>96</v>
      </c>
      <c r="L28" s="56" t="s">
        <v>225</v>
      </c>
      <c r="M28" s="74">
        <v>0</v>
      </c>
      <c r="N28" s="74">
        <v>1094.3</v>
      </c>
      <c r="O28" s="75">
        <v>1094.3</v>
      </c>
      <c r="P28" s="74">
        <v>0</v>
      </c>
      <c r="Q28" s="72">
        <f t="shared" si="1"/>
        <v>100</v>
      </c>
    </row>
    <row r="29" spans="1:17" ht="45" customHeight="1">
      <c r="A29" s="426" t="s">
        <v>28</v>
      </c>
      <c r="B29" s="426" t="s">
        <v>16</v>
      </c>
      <c r="C29" s="432" t="s">
        <v>28</v>
      </c>
      <c r="D29" s="426" t="s">
        <v>97</v>
      </c>
      <c r="E29" s="416"/>
      <c r="F29" s="428" t="s">
        <v>98</v>
      </c>
      <c r="G29" s="412" t="s">
        <v>76</v>
      </c>
      <c r="H29" s="56" t="s">
        <v>72</v>
      </c>
      <c r="I29" s="56" t="s">
        <v>79</v>
      </c>
      <c r="J29" s="56" t="s">
        <v>28</v>
      </c>
      <c r="K29" s="57" t="s">
        <v>274</v>
      </c>
      <c r="L29" s="56" t="s">
        <v>241</v>
      </c>
      <c r="M29" s="74">
        <v>0</v>
      </c>
      <c r="N29" s="74">
        <v>1237.4</v>
      </c>
      <c r="O29" s="75">
        <v>1237.4</v>
      </c>
      <c r="P29" s="74">
        <v>0</v>
      </c>
      <c r="Q29" s="72">
        <f t="shared" si="1"/>
        <v>100</v>
      </c>
    </row>
    <row r="30" spans="1:17" ht="33" customHeight="1">
      <c r="A30" s="427"/>
      <c r="B30" s="427"/>
      <c r="C30" s="427"/>
      <c r="D30" s="427"/>
      <c r="E30" s="403"/>
      <c r="F30" s="429"/>
      <c r="G30" s="433"/>
      <c r="H30" s="56" t="s">
        <v>72</v>
      </c>
      <c r="I30" s="56" t="s">
        <v>79</v>
      </c>
      <c r="J30" s="56" t="s">
        <v>28</v>
      </c>
      <c r="K30" s="57" t="s">
        <v>99</v>
      </c>
      <c r="L30" s="56" t="s">
        <v>82</v>
      </c>
      <c r="M30" s="74">
        <v>0</v>
      </c>
      <c r="N30" s="74">
        <v>0</v>
      </c>
      <c r="O30" s="75">
        <v>0</v>
      </c>
      <c r="P30" s="72" t="s">
        <v>251</v>
      </c>
      <c r="Q30" s="72" t="s">
        <v>251</v>
      </c>
    </row>
    <row r="31" spans="1:17" ht="54.75" customHeight="1">
      <c r="A31" s="7" t="s">
        <v>28</v>
      </c>
      <c r="B31" s="7" t="s">
        <v>16</v>
      </c>
      <c r="C31" s="13" t="s">
        <v>28</v>
      </c>
      <c r="D31" s="7" t="s">
        <v>100</v>
      </c>
      <c r="E31" s="7"/>
      <c r="F31" s="20" t="s">
        <v>101</v>
      </c>
      <c r="G31" s="26" t="s">
        <v>76</v>
      </c>
      <c r="H31" s="56" t="s">
        <v>72</v>
      </c>
      <c r="I31" s="56" t="s">
        <v>79</v>
      </c>
      <c r="J31" s="56" t="s">
        <v>102</v>
      </c>
      <c r="K31" s="57" t="s">
        <v>103</v>
      </c>
      <c r="L31" s="56" t="s">
        <v>241</v>
      </c>
      <c r="M31" s="74">
        <v>0</v>
      </c>
      <c r="N31" s="74">
        <v>334.4</v>
      </c>
      <c r="O31" s="75">
        <v>334.4</v>
      </c>
      <c r="P31" s="74">
        <v>0</v>
      </c>
      <c r="Q31" s="72">
        <f t="shared" si="1"/>
        <v>100</v>
      </c>
    </row>
    <row r="32" spans="1:17" ht="64.5" customHeight="1">
      <c r="A32" s="7" t="s">
        <v>28</v>
      </c>
      <c r="B32" s="7" t="s">
        <v>16</v>
      </c>
      <c r="C32" s="13" t="s">
        <v>28</v>
      </c>
      <c r="D32" s="7" t="s">
        <v>104</v>
      </c>
      <c r="E32" s="7"/>
      <c r="F32" s="20" t="s">
        <v>105</v>
      </c>
      <c r="G32" s="26" t="s">
        <v>76</v>
      </c>
      <c r="H32" s="56" t="s">
        <v>72</v>
      </c>
      <c r="I32" s="56" t="s">
        <v>79</v>
      </c>
      <c r="J32" s="56" t="s">
        <v>28</v>
      </c>
      <c r="K32" s="57" t="s">
        <v>106</v>
      </c>
      <c r="L32" s="56" t="s">
        <v>82</v>
      </c>
      <c r="M32" s="74">
        <v>0</v>
      </c>
      <c r="N32" s="74">
        <v>1669.8</v>
      </c>
      <c r="O32" s="75">
        <f>685+821.5</f>
        <v>1506.5</v>
      </c>
      <c r="P32" s="74">
        <v>0</v>
      </c>
      <c r="Q32" s="72">
        <f t="shared" si="1"/>
        <v>90.22038567493114</v>
      </c>
    </row>
    <row r="33" spans="1:17" ht="54.75">
      <c r="A33" s="7" t="s">
        <v>28</v>
      </c>
      <c r="B33" s="7" t="s">
        <v>16</v>
      </c>
      <c r="C33" s="13" t="s">
        <v>28</v>
      </c>
      <c r="D33" s="7" t="s">
        <v>88</v>
      </c>
      <c r="E33" s="7"/>
      <c r="F33" s="21" t="s">
        <v>107</v>
      </c>
      <c r="G33" s="26" t="s">
        <v>76</v>
      </c>
      <c r="H33" s="56" t="s">
        <v>72</v>
      </c>
      <c r="I33" s="56" t="s">
        <v>79</v>
      </c>
      <c r="J33" s="56" t="s">
        <v>28</v>
      </c>
      <c r="K33" s="57" t="s">
        <v>108</v>
      </c>
      <c r="L33" s="56" t="s">
        <v>82</v>
      </c>
      <c r="M33" s="74">
        <v>0</v>
      </c>
      <c r="N33" s="74">
        <v>0</v>
      </c>
      <c r="O33" s="75">
        <v>0</v>
      </c>
      <c r="P33" s="72" t="s">
        <v>251</v>
      </c>
      <c r="Q33" s="72" t="s">
        <v>251</v>
      </c>
    </row>
    <row r="34" spans="1:17" ht="14.25">
      <c r="A34" s="426" t="s">
        <v>28</v>
      </c>
      <c r="B34" s="426" t="s">
        <v>16</v>
      </c>
      <c r="C34" s="432" t="s">
        <v>28</v>
      </c>
      <c r="D34" s="426" t="s">
        <v>109</v>
      </c>
      <c r="E34" s="416"/>
      <c r="F34" s="428" t="s">
        <v>110</v>
      </c>
      <c r="G34" s="412" t="s">
        <v>76</v>
      </c>
      <c r="H34" s="56" t="s">
        <v>72</v>
      </c>
      <c r="I34" s="56" t="s">
        <v>79</v>
      </c>
      <c r="J34" s="56" t="s">
        <v>28</v>
      </c>
      <c r="K34" s="57" t="s">
        <v>111</v>
      </c>
      <c r="L34" s="56" t="s">
        <v>82</v>
      </c>
      <c r="M34" s="74">
        <v>0</v>
      </c>
      <c r="N34" s="74">
        <v>0</v>
      </c>
      <c r="O34" s="75">
        <v>0</v>
      </c>
      <c r="P34" s="72" t="s">
        <v>251</v>
      </c>
      <c r="Q34" s="72" t="s">
        <v>251</v>
      </c>
    </row>
    <row r="35" spans="1:17" ht="14.25">
      <c r="A35" s="434"/>
      <c r="B35" s="434"/>
      <c r="C35" s="434"/>
      <c r="D35" s="434"/>
      <c r="E35" s="420"/>
      <c r="F35" s="429"/>
      <c r="G35" s="412"/>
      <c r="H35" s="56" t="s">
        <v>72</v>
      </c>
      <c r="I35" s="56" t="s">
        <v>79</v>
      </c>
      <c r="J35" s="56" t="s">
        <v>28</v>
      </c>
      <c r="K35" s="57" t="s">
        <v>112</v>
      </c>
      <c r="L35" s="56" t="s">
        <v>113</v>
      </c>
      <c r="M35" s="74">
        <v>0</v>
      </c>
      <c r="N35" s="74">
        <v>0</v>
      </c>
      <c r="O35" s="75">
        <v>0</v>
      </c>
      <c r="P35" s="72" t="s">
        <v>251</v>
      </c>
      <c r="Q35" s="72" t="s">
        <v>251</v>
      </c>
    </row>
    <row r="36" spans="1:17" ht="27">
      <c r="A36" s="434"/>
      <c r="B36" s="434"/>
      <c r="C36" s="434"/>
      <c r="D36" s="434"/>
      <c r="E36" s="403"/>
      <c r="F36" s="429"/>
      <c r="G36" s="435"/>
      <c r="H36" s="56" t="s">
        <v>72</v>
      </c>
      <c r="I36" s="56" t="s">
        <v>79</v>
      </c>
      <c r="J36" s="56" t="s">
        <v>28</v>
      </c>
      <c r="K36" s="57" t="s">
        <v>244</v>
      </c>
      <c r="L36" s="56" t="s">
        <v>113</v>
      </c>
      <c r="M36" s="74">
        <v>0</v>
      </c>
      <c r="N36" s="74">
        <v>416.5</v>
      </c>
      <c r="O36" s="75">
        <v>416.5</v>
      </c>
      <c r="P36" s="74">
        <v>0</v>
      </c>
      <c r="Q36" s="72">
        <f t="shared" si="1"/>
        <v>100</v>
      </c>
    </row>
    <row r="37" spans="1:17" ht="71.25" customHeight="1">
      <c r="A37" s="436" t="s">
        <v>28</v>
      </c>
      <c r="B37" s="434">
        <v>1</v>
      </c>
      <c r="C37" s="436" t="s">
        <v>28</v>
      </c>
      <c r="D37" s="434">
        <v>12</v>
      </c>
      <c r="E37" s="437"/>
      <c r="F37" s="410" t="s">
        <v>114</v>
      </c>
      <c r="G37" s="412" t="s">
        <v>76</v>
      </c>
      <c r="H37" s="56" t="s">
        <v>72</v>
      </c>
      <c r="I37" s="56" t="s">
        <v>79</v>
      </c>
      <c r="J37" s="56" t="s">
        <v>28</v>
      </c>
      <c r="K37" s="57" t="s">
        <v>243</v>
      </c>
      <c r="L37" s="56" t="s">
        <v>242</v>
      </c>
      <c r="M37" s="74">
        <v>0</v>
      </c>
      <c r="N37" s="74">
        <v>7500</v>
      </c>
      <c r="O37" s="75">
        <v>7315.4</v>
      </c>
      <c r="P37" s="74">
        <v>0</v>
      </c>
      <c r="Q37" s="72">
        <f t="shared" si="1"/>
        <v>97.53866666666666</v>
      </c>
    </row>
    <row r="38" spans="1:17" ht="14.25">
      <c r="A38" s="434"/>
      <c r="B38" s="434"/>
      <c r="C38" s="434"/>
      <c r="D38" s="434"/>
      <c r="E38" s="420"/>
      <c r="F38" s="429"/>
      <c r="G38" s="412"/>
      <c r="H38" s="56" t="s">
        <v>72</v>
      </c>
      <c r="I38" s="56" t="s">
        <v>79</v>
      </c>
      <c r="J38" s="56" t="s">
        <v>28</v>
      </c>
      <c r="K38" s="57" t="s">
        <v>115</v>
      </c>
      <c r="L38" s="56" t="s">
        <v>116</v>
      </c>
      <c r="M38" s="74">
        <v>0</v>
      </c>
      <c r="N38" s="74">
        <v>0</v>
      </c>
      <c r="O38" s="75">
        <v>0</v>
      </c>
      <c r="P38" s="72" t="s">
        <v>251</v>
      </c>
      <c r="Q38" s="72" t="s">
        <v>251</v>
      </c>
    </row>
    <row r="39" spans="1:17" ht="14.25">
      <c r="A39" s="434"/>
      <c r="B39" s="434"/>
      <c r="C39" s="434"/>
      <c r="D39" s="434"/>
      <c r="E39" s="403"/>
      <c r="F39" s="429"/>
      <c r="G39" s="435"/>
      <c r="H39" s="56" t="s">
        <v>72</v>
      </c>
      <c r="I39" s="56" t="s">
        <v>79</v>
      </c>
      <c r="J39" s="56" t="s">
        <v>28</v>
      </c>
      <c r="K39" s="57" t="s">
        <v>117</v>
      </c>
      <c r="L39" s="56" t="s">
        <v>118</v>
      </c>
      <c r="M39" s="74">
        <v>0</v>
      </c>
      <c r="N39" s="74">
        <v>0.1</v>
      </c>
      <c r="O39" s="75">
        <v>0.1</v>
      </c>
      <c r="P39" s="74">
        <v>0</v>
      </c>
      <c r="Q39" s="72">
        <f t="shared" si="1"/>
        <v>100</v>
      </c>
    </row>
    <row r="40" spans="1:17" ht="14.25">
      <c r="A40" s="431" t="s">
        <v>28</v>
      </c>
      <c r="B40" s="431" t="s">
        <v>15</v>
      </c>
      <c r="C40" s="431"/>
      <c r="D40" s="431"/>
      <c r="E40" s="402"/>
      <c r="F40" s="424" t="s">
        <v>119</v>
      </c>
      <c r="G40" s="25" t="s">
        <v>252</v>
      </c>
      <c r="H40" s="55"/>
      <c r="I40" s="55"/>
      <c r="J40" s="55"/>
      <c r="K40" s="55"/>
      <c r="L40" s="55"/>
      <c r="M40" s="71">
        <f>M41</f>
        <v>471003.2</v>
      </c>
      <c r="N40" s="71">
        <f>N41</f>
        <v>624977.2</v>
      </c>
      <c r="O40" s="71">
        <f>O41</f>
        <v>614215.3</v>
      </c>
      <c r="P40" s="91">
        <f>O40/M40*100</f>
        <v>130.40575945131582</v>
      </c>
      <c r="Q40" s="92">
        <f t="shared" si="1"/>
        <v>98.27803318265052</v>
      </c>
    </row>
    <row r="41" spans="1:17" ht="63" customHeight="1">
      <c r="A41" s="431"/>
      <c r="B41" s="431"/>
      <c r="C41" s="431"/>
      <c r="D41" s="431"/>
      <c r="E41" s="403"/>
      <c r="F41" s="438"/>
      <c r="G41" s="25" t="s">
        <v>76</v>
      </c>
      <c r="H41" s="55" t="s">
        <v>72</v>
      </c>
      <c r="I41" s="56"/>
      <c r="J41" s="56"/>
      <c r="K41" s="56"/>
      <c r="L41" s="56"/>
      <c r="M41" s="71">
        <f>M42+M48+M49+M50+M51+M52+M53+M54+M55+M56+M57+M58+M59+M60+M62+M63+M64+M65+M69+M77+M66+M67+M61+M45+M68+M44+M47</f>
        <v>471003.2</v>
      </c>
      <c r="N41" s="71">
        <f>N42+N48+N49+N50+N51+N52+N53+N54+N55+N56+N57+N58+N59+N60+N62+N63+N64+N65+N69+N77+N66+N67+N61+N45+N68+N44+N47</f>
        <v>624977.2</v>
      </c>
      <c r="O41" s="71">
        <f>O42+O48+O49+O50+O51+O52+O53+O54+O55+O56+O57+O58+O59+O60+O62+O63+O64+O65+O69+O77+O66+O67+O61+O45+O68+O44+O47</f>
        <v>614215.3</v>
      </c>
      <c r="P41" s="91">
        <f>O41/M41*100</f>
        <v>130.40575945131582</v>
      </c>
      <c r="Q41" s="92">
        <f t="shared" si="1"/>
        <v>98.27803318265052</v>
      </c>
    </row>
    <row r="42" spans="1:17" ht="54.75">
      <c r="A42" s="7" t="s">
        <v>28</v>
      </c>
      <c r="B42" s="7" t="s">
        <v>15</v>
      </c>
      <c r="C42" s="7" t="s">
        <v>28</v>
      </c>
      <c r="D42" s="7"/>
      <c r="E42" s="7"/>
      <c r="F42" s="15" t="s">
        <v>120</v>
      </c>
      <c r="G42" s="26" t="s">
        <v>76</v>
      </c>
      <c r="H42" s="56" t="s">
        <v>72</v>
      </c>
      <c r="I42" s="56"/>
      <c r="J42" s="56"/>
      <c r="K42" s="56"/>
      <c r="L42" s="56"/>
      <c r="M42" s="76">
        <f>M43+M46</f>
        <v>407666.2</v>
      </c>
      <c r="N42" s="76">
        <f>N43+N46</f>
        <v>449588.9</v>
      </c>
      <c r="O42" s="76">
        <f>O43+O46</f>
        <v>446154.6</v>
      </c>
      <c r="P42" s="85">
        <f>O42/M42*100</f>
        <v>109.44115553362039</v>
      </c>
      <c r="Q42" s="72">
        <f t="shared" si="1"/>
        <v>99.23612437940527</v>
      </c>
    </row>
    <row r="43" spans="1:17" ht="39" customHeight="1">
      <c r="A43" s="426" t="s">
        <v>28</v>
      </c>
      <c r="B43" s="426" t="s">
        <v>15</v>
      </c>
      <c r="C43" s="426" t="s">
        <v>28</v>
      </c>
      <c r="D43" s="426" t="s">
        <v>16</v>
      </c>
      <c r="E43" s="416"/>
      <c r="F43" s="410" t="s">
        <v>121</v>
      </c>
      <c r="G43" s="412" t="s">
        <v>76</v>
      </c>
      <c r="H43" s="56" t="s">
        <v>72</v>
      </c>
      <c r="I43" s="56" t="s">
        <v>79</v>
      </c>
      <c r="J43" s="56" t="s">
        <v>21</v>
      </c>
      <c r="K43" s="56" t="s">
        <v>275</v>
      </c>
      <c r="L43" s="56" t="s">
        <v>82</v>
      </c>
      <c r="M43" s="76">
        <v>372150.7</v>
      </c>
      <c r="N43" s="76">
        <v>414853.7</v>
      </c>
      <c r="O43" s="75">
        <v>412929</v>
      </c>
      <c r="P43" s="85">
        <f>O43/M43*100</f>
        <v>110.95746964872026</v>
      </c>
      <c r="Q43" s="72">
        <f t="shared" si="1"/>
        <v>99.53605331228816</v>
      </c>
    </row>
    <row r="44" spans="1:17" ht="42.75" customHeight="1">
      <c r="A44" s="426"/>
      <c r="B44" s="426"/>
      <c r="C44" s="426"/>
      <c r="D44" s="426"/>
      <c r="E44" s="420"/>
      <c r="F44" s="410"/>
      <c r="G44" s="412"/>
      <c r="H44" s="56" t="s">
        <v>72</v>
      </c>
      <c r="I44" s="56" t="s">
        <v>79</v>
      </c>
      <c r="J44" s="56" t="s">
        <v>93</v>
      </c>
      <c r="K44" s="56" t="s">
        <v>122</v>
      </c>
      <c r="L44" s="56" t="s">
        <v>82</v>
      </c>
      <c r="M44" s="74">
        <v>0</v>
      </c>
      <c r="N44" s="76">
        <v>257</v>
      </c>
      <c r="O44" s="75">
        <v>257</v>
      </c>
      <c r="P44" s="74">
        <v>0</v>
      </c>
      <c r="Q44" s="72">
        <f t="shared" si="1"/>
        <v>100</v>
      </c>
    </row>
    <row r="45" spans="1:17" ht="39" customHeight="1">
      <c r="A45" s="434"/>
      <c r="B45" s="434"/>
      <c r="C45" s="434"/>
      <c r="D45" s="434"/>
      <c r="E45" s="403"/>
      <c r="F45" s="429"/>
      <c r="G45" s="435"/>
      <c r="H45" s="56" t="s">
        <v>72</v>
      </c>
      <c r="I45" s="56" t="s">
        <v>79</v>
      </c>
      <c r="J45" s="56" t="s">
        <v>21</v>
      </c>
      <c r="K45" s="56" t="s">
        <v>123</v>
      </c>
      <c r="L45" s="56" t="s">
        <v>82</v>
      </c>
      <c r="M45" s="74">
        <v>0</v>
      </c>
      <c r="N45" s="76">
        <v>2164.1</v>
      </c>
      <c r="O45" s="75">
        <v>2160.3</v>
      </c>
      <c r="P45" s="74">
        <v>0</v>
      </c>
      <c r="Q45" s="72">
        <f t="shared" si="1"/>
        <v>99.82440737489027</v>
      </c>
    </row>
    <row r="46" spans="1:17" ht="14.25">
      <c r="A46" s="426" t="s">
        <v>28</v>
      </c>
      <c r="B46" s="426" t="s">
        <v>15</v>
      </c>
      <c r="C46" s="426" t="s">
        <v>28</v>
      </c>
      <c r="D46" s="426" t="s">
        <v>15</v>
      </c>
      <c r="E46" s="416"/>
      <c r="F46" s="410" t="s">
        <v>84</v>
      </c>
      <c r="G46" s="412" t="s">
        <v>76</v>
      </c>
      <c r="H46" s="56" t="s">
        <v>72</v>
      </c>
      <c r="I46" s="56" t="s">
        <v>79</v>
      </c>
      <c r="J46" s="56" t="s">
        <v>21</v>
      </c>
      <c r="K46" s="56" t="s">
        <v>276</v>
      </c>
      <c r="L46" s="56" t="s">
        <v>248</v>
      </c>
      <c r="M46" s="76">
        <v>35515.5</v>
      </c>
      <c r="N46" s="76">
        <v>34735.2</v>
      </c>
      <c r="O46" s="75">
        <v>33225.6</v>
      </c>
      <c r="P46" s="85">
        <f>O46/M46*100</f>
        <v>93.55239261730793</v>
      </c>
      <c r="Q46" s="72">
        <f t="shared" si="1"/>
        <v>95.65397636979202</v>
      </c>
    </row>
    <row r="47" spans="1:17" ht="14.25">
      <c r="A47" s="426"/>
      <c r="B47" s="426"/>
      <c r="C47" s="426"/>
      <c r="D47" s="426"/>
      <c r="E47" s="420"/>
      <c r="F47" s="410"/>
      <c r="G47" s="412"/>
      <c r="H47" s="56" t="s">
        <v>72</v>
      </c>
      <c r="I47" s="56" t="s">
        <v>79</v>
      </c>
      <c r="J47" s="56" t="s">
        <v>21</v>
      </c>
      <c r="K47" s="56" t="s">
        <v>124</v>
      </c>
      <c r="L47" s="56" t="s">
        <v>147</v>
      </c>
      <c r="M47" s="76">
        <v>0</v>
      </c>
      <c r="N47" s="76">
        <v>358.6</v>
      </c>
      <c r="O47" s="75">
        <v>336.1</v>
      </c>
      <c r="P47" s="76">
        <v>0</v>
      </c>
      <c r="Q47" s="72">
        <f t="shared" si="1"/>
        <v>93.72559955382042</v>
      </c>
    </row>
    <row r="48" spans="1:17" ht="14.25">
      <c r="A48" s="426"/>
      <c r="B48" s="426"/>
      <c r="C48" s="426"/>
      <c r="D48" s="426"/>
      <c r="E48" s="420"/>
      <c r="F48" s="410"/>
      <c r="G48" s="412"/>
      <c r="H48" s="56" t="s">
        <v>72</v>
      </c>
      <c r="I48" s="56" t="s">
        <v>79</v>
      </c>
      <c r="J48" s="56" t="s">
        <v>21</v>
      </c>
      <c r="K48" s="56" t="s">
        <v>125</v>
      </c>
      <c r="L48" s="56" t="s">
        <v>82</v>
      </c>
      <c r="M48" s="76">
        <v>0</v>
      </c>
      <c r="N48" s="76">
        <v>0</v>
      </c>
      <c r="O48" s="75">
        <v>0</v>
      </c>
      <c r="P48" s="72" t="s">
        <v>251</v>
      </c>
      <c r="Q48" s="72" t="s">
        <v>251</v>
      </c>
    </row>
    <row r="49" spans="1:17" ht="14.25">
      <c r="A49" s="426"/>
      <c r="B49" s="426"/>
      <c r="C49" s="434"/>
      <c r="D49" s="426"/>
      <c r="E49" s="420"/>
      <c r="F49" s="429"/>
      <c r="G49" s="412"/>
      <c r="H49" s="56" t="s">
        <v>72</v>
      </c>
      <c r="I49" s="56" t="s">
        <v>79</v>
      </c>
      <c r="J49" s="56" t="s">
        <v>21</v>
      </c>
      <c r="K49" s="57" t="s">
        <v>126</v>
      </c>
      <c r="L49" s="56" t="s">
        <v>82</v>
      </c>
      <c r="M49" s="76">
        <v>0</v>
      </c>
      <c r="N49" s="76">
        <v>0</v>
      </c>
      <c r="O49" s="75">
        <v>0</v>
      </c>
      <c r="P49" s="72" t="s">
        <v>251</v>
      </c>
      <c r="Q49" s="72" t="s">
        <v>251</v>
      </c>
    </row>
    <row r="50" spans="1:17" ht="14.25">
      <c r="A50" s="426"/>
      <c r="B50" s="426"/>
      <c r="C50" s="434"/>
      <c r="D50" s="426"/>
      <c r="E50" s="403"/>
      <c r="F50" s="429"/>
      <c r="G50" s="412"/>
      <c r="H50" s="56" t="s">
        <v>72</v>
      </c>
      <c r="I50" s="56" t="s">
        <v>79</v>
      </c>
      <c r="J50" s="56" t="s">
        <v>21</v>
      </c>
      <c r="K50" s="57" t="s">
        <v>127</v>
      </c>
      <c r="L50" s="56" t="s">
        <v>82</v>
      </c>
      <c r="M50" s="76">
        <v>0</v>
      </c>
      <c r="N50" s="76">
        <v>0</v>
      </c>
      <c r="O50" s="75">
        <v>0</v>
      </c>
      <c r="P50" s="72" t="s">
        <v>251</v>
      </c>
      <c r="Q50" s="72" t="s">
        <v>251</v>
      </c>
    </row>
    <row r="51" spans="1:17" ht="14.25">
      <c r="A51" s="426" t="s">
        <v>28</v>
      </c>
      <c r="B51" s="426" t="s">
        <v>15</v>
      </c>
      <c r="C51" s="426" t="s">
        <v>28</v>
      </c>
      <c r="D51" s="426" t="s">
        <v>83</v>
      </c>
      <c r="E51" s="416"/>
      <c r="F51" s="410" t="s">
        <v>128</v>
      </c>
      <c r="G51" s="412" t="s">
        <v>76</v>
      </c>
      <c r="H51" s="56" t="s">
        <v>72</v>
      </c>
      <c r="I51" s="56" t="s">
        <v>79</v>
      </c>
      <c r="J51" s="56" t="s">
        <v>21</v>
      </c>
      <c r="K51" s="56" t="s">
        <v>129</v>
      </c>
      <c r="L51" s="56" t="s">
        <v>130</v>
      </c>
      <c r="M51" s="76">
        <v>0</v>
      </c>
      <c r="N51" s="76">
        <v>0</v>
      </c>
      <c r="O51" s="75">
        <v>0</v>
      </c>
      <c r="P51" s="72" t="s">
        <v>251</v>
      </c>
      <c r="Q51" s="72" t="s">
        <v>251</v>
      </c>
    </row>
    <row r="52" spans="1:17" ht="27">
      <c r="A52" s="426"/>
      <c r="B52" s="426"/>
      <c r="C52" s="426"/>
      <c r="D52" s="426"/>
      <c r="E52" s="420"/>
      <c r="F52" s="410"/>
      <c r="G52" s="412"/>
      <c r="H52" s="56" t="s">
        <v>72</v>
      </c>
      <c r="I52" s="56" t="s">
        <v>79</v>
      </c>
      <c r="J52" s="56" t="s">
        <v>21</v>
      </c>
      <c r="K52" s="56" t="s">
        <v>277</v>
      </c>
      <c r="L52" s="56" t="s">
        <v>131</v>
      </c>
      <c r="M52" s="76">
        <v>5080.4</v>
      </c>
      <c r="N52" s="76">
        <v>20133</v>
      </c>
      <c r="O52" s="75">
        <f>15015.4+5116.9</f>
        <v>20132.3</v>
      </c>
      <c r="P52" s="85">
        <f>O52/M52*100</f>
        <v>396.2739154397292</v>
      </c>
      <c r="Q52" s="72">
        <f t="shared" si="1"/>
        <v>99.99652312124373</v>
      </c>
    </row>
    <row r="53" spans="1:17" ht="14.25">
      <c r="A53" s="434"/>
      <c r="B53" s="434"/>
      <c r="C53" s="434"/>
      <c r="D53" s="434"/>
      <c r="E53" s="420"/>
      <c r="F53" s="429"/>
      <c r="G53" s="435"/>
      <c r="H53" s="56" t="s">
        <v>72</v>
      </c>
      <c r="I53" s="56" t="s">
        <v>79</v>
      </c>
      <c r="J53" s="56" t="s">
        <v>79</v>
      </c>
      <c r="K53" s="56" t="s">
        <v>129</v>
      </c>
      <c r="L53" s="56" t="s">
        <v>130</v>
      </c>
      <c r="M53" s="76">
        <v>0</v>
      </c>
      <c r="N53" s="76">
        <v>0</v>
      </c>
      <c r="O53" s="75">
        <v>0</v>
      </c>
      <c r="P53" s="72" t="s">
        <v>251</v>
      </c>
      <c r="Q53" s="72" t="s">
        <v>251</v>
      </c>
    </row>
    <row r="54" spans="1:17" ht="14.25">
      <c r="A54" s="434"/>
      <c r="B54" s="434"/>
      <c r="C54" s="434"/>
      <c r="D54" s="434"/>
      <c r="E54" s="403"/>
      <c r="F54" s="429"/>
      <c r="G54" s="435"/>
      <c r="H54" s="56" t="s">
        <v>72</v>
      </c>
      <c r="I54" s="56" t="s">
        <v>79</v>
      </c>
      <c r="J54" s="56" t="s">
        <v>93</v>
      </c>
      <c r="K54" s="56" t="s">
        <v>129</v>
      </c>
      <c r="L54" s="56" t="s">
        <v>130</v>
      </c>
      <c r="M54" s="76">
        <v>0</v>
      </c>
      <c r="N54" s="76">
        <v>0</v>
      </c>
      <c r="O54" s="75">
        <v>0</v>
      </c>
      <c r="P54" s="72" t="s">
        <v>251</v>
      </c>
      <c r="Q54" s="72" t="s">
        <v>251</v>
      </c>
    </row>
    <row r="55" spans="1:17" ht="69">
      <c r="A55" s="7" t="s">
        <v>28</v>
      </c>
      <c r="B55" s="7" t="s">
        <v>15</v>
      </c>
      <c r="C55" s="7" t="s">
        <v>28</v>
      </c>
      <c r="D55" s="7" t="s">
        <v>86</v>
      </c>
      <c r="E55" s="7"/>
      <c r="F55" s="15" t="s">
        <v>132</v>
      </c>
      <c r="G55" s="26" t="s">
        <v>76</v>
      </c>
      <c r="H55" s="56" t="s">
        <v>72</v>
      </c>
      <c r="I55" s="56" t="s">
        <v>79</v>
      </c>
      <c r="J55" s="56" t="s">
        <v>21</v>
      </c>
      <c r="K55" s="56" t="s">
        <v>133</v>
      </c>
      <c r="L55" s="56" t="s">
        <v>130</v>
      </c>
      <c r="M55" s="76">
        <v>0</v>
      </c>
      <c r="N55" s="76">
        <v>0</v>
      </c>
      <c r="O55" s="75">
        <v>0</v>
      </c>
      <c r="P55" s="72" t="s">
        <v>251</v>
      </c>
      <c r="Q55" s="72" t="s">
        <v>251</v>
      </c>
    </row>
    <row r="56" spans="1:17" ht="14.25">
      <c r="A56" s="426" t="s">
        <v>28</v>
      </c>
      <c r="B56" s="426" t="s">
        <v>15</v>
      </c>
      <c r="C56" s="426" t="s">
        <v>28</v>
      </c>
      <c r="D56" s="426" t="s">
        <v>91</v>
      </c>
      <c r="E56" s="416"/>
      <c r="F56" s="428" t="s">
        <v>134</v>
      </c>
      <c r="G56" s="412" t="s">
        <v>76</v>
      </c>
      <c r="H56" s="56" t="s">
        <v>72</v>
      </c>
      <c r="I56" s="56" t="s">
        <v>79</v>
      </c>
      <c r="J56" s="56" t="s">
        <v>21</v>
      </c>
      <c r="K56" s="56" t="s">
        <v>135</v>
      </c>
      <c r="L56" s="56" t="s">
        <v>130</v>
      </c>
      <c r="M56" s="76">
        <v>0</v>
      </c>
      <c r="N56" s="76">
        <v>0</v>
      </c>
      <c r="O56" s="75">
        <v>0</v>
      </c>
      <c r="P56" s="72" t="s">
        <v>251</v>
      </c>
      <c r="Q56" s="72" t="s">
        <v>251</v>
      </c>
    </row>
    <row r="57" spans="1:17" ht="41.25">
      <c r="A57" s="426"/>
      <c r="B57" s="426"/>
      <c r="C57" s="434"/>
      <c r="D57" s="434"/>
      <c r="E57" s="420"/>
      <c r="F57" s="429"/>
      <c r="G57" s="435"/>
      <c r="H57" s="56" t="s">
        <v>72</v>
      </c>
      <c r="I57" s="56" t="s">
        <v>79</v>
      </c>
      <c r="J57" s="56" t="s">
        <v>21</v>
      </c>
      <c r="K57" s="57" t="s">
        <v>136</v>
      </c>
      <c r="L57" s="56" t="s">
        <v>82</v>
      </c>
      <c r="M57" s="76">
        <v>0</v>
      </c>
      <c r="N57" s="76">
        <v>1232.3</v>
      </c>
      <c r="O57" s="75">
        <f>715.2+515</f>
        <v>1230.2</v>
      </c>
      <c r="P57" s="76">
        <v>0</v>
      </c>
      <c r="Q57" s="72">
        <f t="shared" si="1"/>
        <v>99.82958695122942</v>
      </c>
    </row>
    <row r="58" spans="1:17" ht="14.25">
      <c r="A58" s="434"/>
      <c r="B58" s="434"/>
      <c r="C58" s="434"/>
      <c r="D58" s="434"/>
      <c r="E58" s="420"/>
      <c r="F58" s="429"/>
      <c r="G58" s="435"/>
      <c r="H58" s="56" t="s">
        <v>72</v>
      </c>
      <c r="I58" s="56" t="s">
        <v>79</v>
      </c>
      <c r="J58" s="56" t="s">
        <v>21</v>
      </c>
      <c r="K58" s="56" t="s">
        <v>137</v>
      </c>
      <c r="L58" s="56" t="s">
        <v>130</v>
      </c>
      <c r="M58" s="76">
        <v>0</v>
      </c>
      <c r="N58" s="76">
        <v>0</v>
      </c>
      <c r="O58" s="75">
        <v>0</v>
      </c>
      <c r="P58" s="72" t="s">
        <v>251</v>
      </c>
      <c r="Q58" s="72" t="s">
        <v>251</v>
      </c>
    </row>
    <row r="59" spans="1:17" ht="14.25">
      <c r="A59" s="434"/>
      <c r="B59" s="434"/>
      <c r="C59" s="434"/>
      <c r="D59" s="434"/>
      <c r="E59" s="403"/>
      <c r="F59" s="429"/>
      <c r="G59" s="435"/>
      <c r="H59" s="56" t="s">
        <v>72</v>
      </c>
      <c r="I59" s="56" t="s">
        <v>109</v>
      </c>
      <c r="J59" s="56" t="s">
        <v>21</v>
      </c>
      <c r="K59" s="56" t="s">
        <v>138</v>
      </c>
      <c r="L59" s="56" t="s">
        <v>82</v>
      </c>
      <c r="M59" s="76">
        <v>0</v>
      </c>
      <c r="N59" s="76">
        <v>11.4</v>
      </c>
      <c r="O59" s="75">
        <v>0</v>
      </c>
      <c r="P59" s="72" t="s">
        <v>251</v>
      </c>
      <c r="Q59" s="72" t="s">
        <v>251</v>
      </c>
    </row>
    <row r="60" spans="1:17" ht="14.25">
      <c r="A60" s="426" t="s">
        <v>28</v>
      </c>
      <c r="B60" s="426" t="s">
        <v>15</v>
      </c>
      <c r="C60" s="432" t="s">
        <v>28</v>
      </c>
      <c r="D60" s="426" t="s">
        <v>94</v>
      </c>
      <c r="E60" s="416"/>
      <c r="F60" s="428" t="s">
        <v>98</v>
      </c>
      <c r="G60" s="412" t="s">
        <v>76</v>
      </c>
      <c r="H60" s="56" t="s">
        <v>72</v>
      </c>
      <c r="I60" s="56" t="s">
        <v>79</v>
      </c>
      <c r="J60" s="56" t="s">
        <v>21</v>
      </c>
      <c r="K60" s="56" t="s">
        <v>278</v>
      </c>
      <c r="L60" s="56" t="s">
        <v>82</v>
      </c>
      <c r="M60" s="76">
        <v>0</v>
      </c>
      <c r="N60" s="76">
        <v>659.6</v>
      </c>
      <c r="O60" s="75">
        <v>659.6</v>
      </c>
      <c r="P60" s="76">
        <v>0</v>
      </c>
      <c r="Q60" s="72">
        <f t="shared" si="1"/>
        <v>100</v>
      </c>
    </row>
    <row r="61" spans="1:17" ht="14.25">
      <c r="A61" s="426"/>
      <c r="B61" s="426"/>
      <c r="C61" s="432"/>
      <c r="D61" s="426"/>
      <c r="E61" s="420"/>
      <c r="F61" s="428"/>
      <c r="G61" s="412"/>
      <c r="H61" s="56" t="s">
        <v>72</v>
      </c>
      <c r="I61" s="56" t="s">
        <v>79</v>
      </c>
      <c r="J61" s="56" t="s">
        <v>21</v>
      </c>
      <c r="K61" s="56" t="s">
        <v>139</v>
      </c>
      <c r="L61" s="56" t="s">
        <v>82</v>
      </c>
      <c r="M61" s="76">
        <v>0</v>
      </c>
      <c r="N61" s="76">
        <v>61198.9</v>
      </c>
      <c r="O61" s="75">
        <f>66457.7-5258.8</f>
        <v>61198.899999999994</v>
      </c>
      <c r="P61" s="76">
        <v>0</v>
      </c>
      <c r="Q61" s="72">
        <f t="shared" si="1"/>
        <v>99.99999999999999</v>
      </c>
    </row>
    <row r="62" spans="1:17" ht="14.25">
      <c r="A62" s="427"/>
      <c r="B62" s="427"/>
      <c r="C62" s="434"/>
      <c r="D62" s="427"/>
      <c r="E62" s="403"/>
      <c r="F62" s="429"/>
      <c r="G62" s="433"/>
      <c r="H62" s="56" t="s">
        <v>72</v>
      </c>
      <c r="I62" s="56" t="s">
        <v>79</v>
      </c>
      <c r="J62" s="56" t="s">
        <v>21</v>
      </c>
      <c r="K62" s="57" t="s">
        <v>140</v>
      </c>
      <c r="L62" s="56" t="s">
        <v>82</v>
      </c>
      <c r="M62" s="76">
        <v>0</v>
      </c>
      <c r="N62" s="76">
        <v>0</v>
      </c>
      <c r="O62" s="75">
        <v>0</v>
      </c>
      <c r="P62" s="72" t="s">
        <v>251</v>
      </c>
      <c r="Q62" s="72" t="s">
        <v>251</v>
      </c>
    </row>
    <row r="63" spans="1:17" ht="69" customHeight="1">
      <c r="A63" s="7" t="s">
        <v>28</v>
      </c>
      <c r="B63" s="7" t="s">
        <v>15</v>
      </c>
      <c r="C63" s="7" t="s">
        <v>28</v>
      </c>
      <c r="D63" s="7" t="s">
        <v>97</v>
      </c>
      <c r="E63" s="7"/>
      <c r="F63" s="15" t="s">
        <v>141</v>
      </c>
      <c r="G63" s="26" t="s">
        <v>76</v>
      </c>
      <c r="H63" s="56" t="s">
        <v>72</v>
      </c>
      <c r="I63" s="56" t="s">
        <v>88</v>
      </c>
      <c r="J63" s="56" t="s">
        <v>89</v>
      </c>
      <c r="K63" s="56" t="s">
        <v>279</v>
      </c>
      <c r="L63" s="56" t="s">
        <v>142</v>
      </c>
      <c r="M63" s="76">
        <v>0</v>
      </c>
      <c r="N63" s="76">
        <v>0</v>
      </c>
      <c r="O63" s="75">
        <v>0</v>
      </c>
      <c r="P63" s="72" t="s">
        <v>251</v>
      </c>
      <c r="Q63" s="72" t="s">
        <v>251</v>
      </c>
    </row>
    <row r="64" spans="1:17" ht="54.75">
      <c r="A64" s="7" t="s">
        <v>28</v>
      </c>
      <c r="B64" s="7" t="s">
        <v>15</v>
      </c>
      <c r="C64" s="7" t="s">
        <v>28</v>
      </c>
      <c r="D64" s="7" t="s">
        <v>100</v>
      </c>
      <c r="E64" s="7"/>
      <c r="F64" s="15" t="s">
        <v>101</v>
      </c>
      <c r="G64" s="26" t="s">
        <v>76</v>
      </c>
      <c r="H64" s="56" t="s">
        <v>72</v>
      </c>
      <c r="I64" s="56" t="s">
        <v>79</v>
      </c>
      <c r="J64" s="56" t="s">
        <v>102</v>
      </c>
      <c r="K64" s="56" t="s">
        <v>143</v>
      </c>
      <c r="L64" s="56" t="s">
        <v>82</v>
      </c>
      <c r="M64" s="76">
        <v>0</v>
      </c>
      <c r="N64" s="76">
        <v>260.3</v>
      </c>
      <c r="O64" s="75">
        <v>258.5</v>
      </c>
      <c r="P64" s="76">
        <v>0</v>
      </c>
      <c r="Q64" s="72">
        <f t="shared" si="1"/>
        <v>99.30849020361121</v>
      </c>
    </row>
    <row r="65" spans="1:17" ht="54.75">
      <c r="A65" s="7" t="s">
        <v>28</v>
      </c>
      <c r="B65" s="7" t="s">
        <v>15</v>
      </c>
      <c r="C65" s="7" t="s">
        <v>28</v>
      </c>
      <c r="D65" s="7" t="s">
        <v>104</v>
      </c>
      <c r="E65" s="7"/>
      <c r="F65" s="15" t="s">
        <v>144</v>
      </c>
      <c r="G65" s="26" t="s">
        <v>76</v>
      </c>
      <c r="H65" s="56" t="s">
        <v>72</v>
      </c>
      <c r="I65" s="56" t="s">
        <v>79</v>
      </c>
      <c r="J65" s="56" t="s">
        <v>21</v>
      </c>
      <c r="K65" s="56" t="s">
        <v>145</v>
      </c>
      <c r="L65" s="56" t="s">
        <v>82</v>
      </c>
      <c r="M65" s="76">
        <v>0</v>
      </c>
      <c r="N65" s="76">
        <v>0</v>
      </c>
      <c r="O65" s="75">
        <v>0</v>
      </c>
      <c r="P65" s="72" t="s">
        <v>251</v>
      </c>
      <c r="Q65" s="72" t="s">
        <v>251</v>
      </c>
    </row>
    <row r="66" spans="1:17" ht="54.75">
      <c r="A66" s="7" t="s">
        <v>28</v>
      </c>
      <c r="B66" s="7" t="s">
        <v>15</v>
      </c>
      <c r="C66" s="7" t="s">
        <v>28</v>
      </c>
      <c r="D66" s="7" t="s">
        <v>88</v>
      </c>
      <c r="E66" s="7"/>
      <c r="F66" s="15" t="s">
        <v>146</v>
      </c>
      <c r="G66" s="26" t="s">
        <v>76</v>
      </c>
      <c r="H66" s="56" t="s">
        <v>72</v>
      </c>
      <c r="I66" s="56" t="s">
        <v>79</v>
      </c>
      <c r="J66" s="56" t="s">
        <v>21</v>
      </c>
      <c r="K66" s="56" t="s">
        <v>245</v>
      </c>
      <c r="L66" s="56" t="s">
        <v>147</v>
      </c>
      <c r="M66" s="76">
        <v>0</v>
      </c>
      <c r="N66" s="76">
        <v>6891.8</v>
      </c>
      <c r="O66" s="75">
        <f>5258.8+333+150+735.5</f>
        <v>6477.3</v>
      </c>
      <c r="P66" s="76">
        <v>0</v>
      </c>
      <c r="Q66" s="72">
        <f t="shared" si="1"/>
        <v>93.9856060825909</v>
      </c>
    </row>
    <row r="67" spans="1:17" ht="33" customHeight="1">
      <c r="A67" s="416" t="s">
        <v>28</v>
      </c>
      <c r="B67" s="416" t="s">
        <v>15</v>
      </c>
      <c r="C67" s="416" t="s">
        <v>28</v>
      </c>
      <c r="D67" s="416" t="s">
        <v>109</v>
      </c>
      <c r="E67" s="416"/>
      <c r="F67" s="417" t="s">
        <v>148</v>
      </c>
      <c r="G67" s="414" t="s">
        <v>76</v>
      </c>
      <c r="H67" s="56" t="s">
        <v>72</v>
      </c>
      <c r="I67" s="56" t="s">
        <v>79</v>
      </c>
      <c r="J67" s="56" t="s">
        <v>21</v>
      </c>
      <c r="K67" s="56" t="s">
        <v>149</v>
      </c>
      <c r="L67" s="56" t="s">
        <v>147</v>
      </c>
      <c r="M67" s="76">
        <v>0</v>
      </c>
      <c r="N67" s="76">
        <v>10555.1</v>
      </c>
      <c r="O67" s="75">
        <v>10555.1</v>
      </c>
      <c r="P67" s="76">
        <v>0</v>
      </c>
      <c r="Q67" s="72">
        <f t="shared" si="1"/>
        <v>100</v>
      </c>
    </row>
    <row r="68" spans="1:17" ht="31.5" customHeight="1">
      <c r="A68" s="403"/>
      <c r="B68" s="403"/>
      <c r="C68" s="403"/>
      <c r="D68" s="403"/>
      <c r="E68" s="403"/>
      <c r="F68" s="418"/>
      <c r="G68" s="415"/>
      <c r="H68" s="56" t="s">
        <v>72</v>
      </c>
      <c r="I68" s="56" t="s">
        <v>79</v>
      </c>
      <c r="J68" s="56" t="s">
        <v>21</v>
      </c>
      <c r="K68" s="56" t="s">
        <v>150</v>
      </c>
      <c r="L68" s="56" t="s">
        <v>147</v>
      </c>
      <c r="M68" s="76">
        <v>0</v>
      </c>
      <c r="N68" s="76">
        <v>1.1</v>
      </c>
      <c r="O68" s="75">
        <v>1.1</v>
      </c>
      <c r="P68" s="76">
        <v>0</v>
      </c>
      <c r="Q68" s="72">
        <f t="shared" si="1"/>
        <v>100</v>
      </c>
    </row>
    <row r="69" spans="1:17" ht="151.5">
      <c r="A69" s="7" t="s">
        <v>28</v>
      </c>
      <c r="B69" s="7" t="s">
        <v>15</v>
      </c>
      <c r="C69" s="7" t="s">
        <v>21</v>
      </c>
      <c r="D69" s="7"/>
      <c r="E69" s="7"/>
      <c r="F69" s="15" t="s">
        <v>151</v>
      </c>
      <c r="G69" s="26" t="s">
        <v>76</v>
      </c>
      <c r="H69" s="56" t="s">
        <v>72</v>
      </c>
      <c r="I69" s="56" t="s">
        <v>79</v>
      </c>
      <c r="J69" s="56" t="s">
        <v>21</v>
      </c>
      <c r="K69" s="56"/>
      <c r="L69" s="56"/>
      <c r="M69" s="76">
        <f>M70+M71+M72+M73+M76+M75+M74</f>
        <v>27235.3</v>
      </c>
      <c r="N69" s="76">
        <f>N70+N71+N72+N73+N76+N75+N74</f>
        <v>37928.2</v>
      </c>
      <c r="O69" s="76">
        <f>O70+O71+O72+O73+O76+O75+O74</f>
        <v>31147</v>
      </c>
      <c r="P69" s="85">
        <f>O69/M69*100</f>
        <v>114.36261028885306</v>
      </c>
      <c r="Q69" s="72">
        <f t="shared" si="1"/>
        <v>82.1209548568084</v>
      </c>
    </row>
    <row r="70" spans="1:17" ht="151.5">
      <c r="A70" s="7" t="s">
        <v>28</v>
      </c>
      <c r="B70" s="7" t="s">
        <v>15</v>
      </c>
      <c r="C70" s="7" t="s">
        <v>21</v>
      </c>
      <c r="D70" s="7" t="s">
        <v>16</v>
      </c>
      <c r="E70" s="7"/>
      <c r="F70" s="15" t="s">
        <v>151</v>
      </c>
      <c r="G70" s="26" t="s">
        <v>76</v>
      </c>
      <c r="H70" s="56" t="s">
        <v>72</v>
      </c>
      <c r="I70" s="56" t="s">
        <v>79</v>
      </c>
      <c r="J70" s="56" t="s">
        <v>21</v>
      </c>
      <c r="K70" s="56" t="s">
        <v>280</v>
      </c>
      <c r="L70" s="56" t="s">
        <v>246</v>
      </c>
      <c r="M70" s="76">
        <v>27159.7</v>
      </c>
      <c r="N70" s="76">
        <v>31489.8</v>
      </c>
      <c r="O70" s="75">
        <v>30775</v>
      </c>
      <c r="P70" s="85">
        <f>O70/M70*100</f>
        <v>113.3112663247385</v>
      </c>
      <c r="Q70" s="72">
        <f t="shared" si="1"/>
        <v>97.73005862215702</v>
      </c>
    </row>
    <row r="71" spans="1:17" ht="51.75" customHeight="1">
      <c r="A71" s="7" t="s">
        <v>28</v>
      </c>
      <c r="B71" s="7" t="s">
        <v>15</v>
      </c>
      <c r="C71" s="7" t="s">
        <v>21</v>
      </c>
      <c r="D71" s="7" t="s">
        <v>15</v>
      </c>
      <c r="E71" s="7"/>
      <c r="F71" s="15" t="s">
        <v>101</v>
      </c>
      <c r="G71" s="26" t="s">
        <v>76</v>
      </c>
      <c r="H71" s="56" t="s">
        <v>72</v>
      </c>
      <c r="I71" s="56" t="s">
        <v>79</v>
      </c>
      <c r="J71" s="56" t="s">
        <v>102</v>
      </c>
      <c r="K71" s="56" t="s">
        <v>152</v>
      </c>
      <c r="L71" s="56" t="s">
        <v>142</v>
      </c>
      <c r="M71" s="76">
        <v>0</v>
      </c>
      <c r="N71" s="76">
        <v>11.4</v>
      </c>
      <c r="O71" s="75">
        <v>11.4</v>
      </c>
      <c r="P71" s="76">
        <v>0</v>
      </c>
      <c r="Q71" s="72">
        <f t="shared" si="1"/>
        <v>100</v>
      </c>
    </row>
    <row r="72" spans="1:17" ht="54.75">
      <c r="A72" s="7" t="s">
        <v>28</v>
      </c>
      <c r="B72" s="7" t="s">
        <v>15</v>
      </c>
      <c r="C72" s="7" t="s">
        <v>21</v>
      </c>
      <c r="D72" s="7" t="s">
        <v>83</v>
      </c>
      <c r="E72" s="7"/>
      <c r="F72" s="15" t="s">
        <v>154</v>
      </c>
      <c r="G72" s="26" t="s">
        <v>76</v>
      </c>
      <c r="H72" s="56" t="s">
        <v>72</v>
      </c>
      <c r="I72" s="56" t="s">
        <v>79</v>
      </c>
      <c r="J72" s="56" t="s">
        <v>93</v>
      </c>
      <c r="K72" s="56" t="s">
        <v>155</v>
      </c>
      <c r="L72" s="56" t="s">
        <v>130</v>
      </c>
      <c r="M72" s="76">
        <v>0</v>
      </c>
      <c r="N72" s="76">
        <v>0</v>
      </c>
      <c r="O72" s="75">
        <v>0</v>
      </c>
      <c r="P72" s="72" t="s">
        <v>251</v>
      </c>
      <c r="Q72" s="72" t="s">
        <v>251</v>
      </c>
    </row>
    <row r="73" spans="1:17" ht="64.5" customHeight="1">
      <c r="A73" s="419" t="s">
        <v>28</v>
      </c>
      <c r="B73" s="419" t="s">
        <v>15</v>
      </c>
      <c r="C73" s="419" t="s">
        <v>21</v>
      </c>
      <c r="D73" s="419" t="s">
        <v>86</v>
      </c>
      <c r="E73" s="419"/>
      <c r="F73" s="417" t="s">
        <v>98</v>
      </c>
      <c r="G73" s="414" t="s">
        <v>76</v>
      </c>
      <c r="H73" s="56" t="s">
        <v>72</v>
      </c>
      <c r="I73" s="56" t="s">
        <v>79</v>
      </c>
      <c r="J73" s="56" t="s">
        <v>21</v>
      </c>
      <c r="K73" s="56" t="s">
        <v>247</v>
      </c>
      <c r="L73" s="56" t="s">
        <v>142</v>
      </c>
      <c r="M73" s="76">
        <v>0</v>
      </c>
      <c r="N73" s="76">
        <f>326.4+5753</f>
        <v>6079.4</v>
      </c>
      <c r="O73" s="75">
        <f>13+0+0</f>
        <v>13</v>
      </c>
      <c r="P73" s="76">
        <v>0</v>
      </c>
      <c r="Q73" s="72">
        <f t="shared" si="1"/>
        <v>0.21383689179853277</v>
      </c>
    </row>
    <row r="74" spans="1:17" ht="27" customHeight="1">
      <c r="A74" s="403"/>
      <c r="B74" s="403"/>
      <c r="C74" s="403"/>
      <c r="D74" s="403"/>
      <c r="E74" s="403"/>
      <c r="F74" s="418"/>
      <c r="G74" s="415"/>
      <c r="H74" s="56" t="s">
        <v>72</v>
      </c>
      <c r="I74" s="56" t="s">
        <v>79</v>
      </c>
      <c r="J74" s="56" t="s">
        <v>21</v>
      </c>
      <c r="K74" s="56" t="s">
        <v>156</v>
      </c>
      <c r="L74" s="56" t="s">
        <v>142</v>
      </c>
      <c r="M74" s="76">
        <v>0</v>
      </c>
      <c r="N74" s="76">
        <v>272</v>
      </c>
      <c r="O74" s="75">
        <v>272</v>
      </c>
      <c r="P74" s="76">
        <v>0</v>
      </c>
      <c r="Q74" s="72">
        <f t="shared" si="1"/>
        <v>100</v>
      </c>
    </row>
    <row r="75" spans="1:17" ht="62.25" customHeight="1">
      <c r="A75" s="7" t="s">
        <v>28</v>
      </c>
      <c r="B75" s="7" t="s">
        <v>15</v>
      </c>
      <c r="C75" s="7" t="s">
        <v>21</v>
      </c>
      <c r="D75" s="7" t="s">
        <v>91</v>
      </c>
      <c r="E75" s="7"/>
      <c r="F75" s="15" t="s">
        <v>249</v>
      </c>
      <c r="G75" s="26" t="s">
        <v>76</v>
      </c>
      <c r="H75" s="56" t="s">
        <v>72</v>
      </c>
      <c r="I75" s="56" t="s">
        <v>79</v>
      </c>
      <c r="J75" s="56" t="s">
        <v>21</v>
      </c>
      <c r="K75" s="56" t="s">
        <v>157</v>
      </c>
      <c r="L75" s="56" t="s">
        <v>158</v>
      </c>
      <c r="M75" s="76">
        <v>0</v>
      </c>
      <c r="N75" s="76">
        <v>0</v>
      </c>
      <c r="O75" s="75">
        <v>0</v>
      </c>
      <c r="P75" s="72" t="s">
        <v>251</v>
      </c>
      <c r="Q75" s="72" t="s">
        <v>251</v>
      </c>
    </row>
    <row r="76" spans="1:17" ht="54.75">
      <c r="A76" s="7" t="s">
        <v>28</v>
      </c>
      <c r="B76" s="7" t="s">
        <v>15</v>
      </c>
      <c r="C76" s="7" t="s">
        <v>21</v>
      </c>
      <c r="D76" s="7" t="s">
        <v>94</v>
      </c>
      <c r="E76" s="7"/>
      <c r="F76" s="15" t="s">
        <v>128</v>
      </c>
      <c r="G76" s="26" t="s">
        <v>76</v>
      </c>
      <c r="H76" s="56" t="s">
        <v>72</v>
      </c>
      <c r="I76" s="56" t="s">
        <v>79</v>
      </c>
      <c r="J76" s="56" t="s">
        <v>21</v>
      </c>
      <c r="K76" s="56" t="s">
        <v>159</v>
      </c>
      <c r="L76" s="58" t="s">
        <v>160</v>
      </c>
      <c r="M76" s="76">
        <v>75.6</v>
      </c>
      <c r="N76" s="76">
        <v>75.6</v>
      </c>
      <c r="O76" s="75">
        <v>75.6</v>
      </c>
      <c r="P76" s="85">
        <f>O76/M76*100</f>
        <v>100</v>
      </c>
      <c r="Q76" s="72">
        <f t="shared" si="1"/>
        <v>100</v>
      </c>
    </row>
    <row r="77" spans="1:17" ht="234">
      <c r="A77" s="7" t="s">
        <v>28</v>
      </c>
      <c r="B77" s="7" t="s">
        <v>15</v>
      </c>
      <c r="C77" s="7" t="s">
        <v>161</v>
      </c>
      <c r="D77" s="7"/>
      <c r="E77" s="7"/>
      <c r="F77" s="15" t="s">
        <v>162</v>
      </c>
      <c r="G77" s="26" t="s">
        <v>76</v>
      </c>
      <c r="H77" s="56" t="s">
        <v>72</v>
      </c>
      <c r="I77" s="56" t="s">
        <v>79</v>
      </c>
      <c r="J77" s="56" t="s">
        <v>21</v>
      </c>
      <c r="K77" s="56"/>
      <c r="L77" s="58"/>
      <c r="M77" s="76">
        <f>M78+M79+M80+M81+M82+M83+M84</f>
        <v>31021.3</v>
      </c>
      <c r="N77" s="76">
        <f>N78+N79+N80+N81+N82+N83+N84</f>
        <v>33736.9</v>
      </c>
      <c r="O77" s="76">
        <f>O78+O79+O80+O81+O82+O83+O84</f>
        <v>33647.3</v>
      </c>
      <c r="P77" s="85">
        <f>O77/M77*100</f>
        <v>108.46515136374042</v>
      </c>
      <c r="Q77" s="72">
        <f t="shared" si="1"/>
        <v>99.73441543236041</v>
      </c>
    </row>
    <row r="78" spans="1:17" ht="99" customHeight="1">
      <c r="A78" s="426" t="s">
        <v>28</v>
      </c>
      <c r="B78" s="426" t="s">
        <v>15</v>
      </c>
      <c r="C78" s="426" t="s">
        <v>161</v>
      </c>
      <c r="D78" s="426" t="s">
        <v>16</v>
      </c>
      <c r="E78" s="416"/>
      <c r="F78" s="410" t="s">
        <v>162</v>
      </c>
      <c r="G78" s="412" t="s">
        <v>76</v>
      </c>
      <c r="H78" s="56" t="s">
        <v>72</v>
      </c>
      <c r="I78" s="56" t="s">
        <v>79</v>
      </c>
      <c r="J78" s="56" t="s">
        <v>21</v>
      </c>
      <c r="K78" s="56" t="s">
        <v>281</v>
      </c>
      <c r="L78" s="58" t="s">
        <v>163</v>
      </c>
      <c r="M78" s="76">
        <v>30128.7</v>
      </c>
      <c r="N78" s="76">
        <v>32816.9</v>
      </c>
      <c r="O78" s="75">
        <v>32727.3</v>
      </c>
      <c r="P78" s="85">
        <f>O78/M78*100</f>
        <v>108.62499875533959</v>
      </c>
      <c r="Q78" s="72">
        <f aca="true" t="shared" si="2" ref="Q78:Q141">O78/N78*100</f>
        <v>99.7269699453635</v>
      </c>
    </row>
    <row r="79" spans="1:17" ht="132" customHeight="1">
      <c r="A79" s="434"/>
      <c r="B79" s="434"/>
      <c r="C79" s="434"/>
      <c r="D79" s="434"/>
      <c r="E79" s="403"/>
      <c r="F79" s="429"/>
      <c r="G79" s="435"/>
      <c r="H79" s="56" t="s">
        <v>72</v>
      </c>
      <c r="I79" s="56" t="s">
        <v>79</v>
      </c>
      <c r="J79" s="56" t="s">
        <v>102</v>
      </c>
      <c r="K79" s="56" t="s">
        <v>164</v>
      </c>
      <c r="L79" s="59">
        <v>200</v>
      </c>
      <c r="M79" s="76">
        <v>0</v>
      </c>
      <c r="N79" s="76">
        <v>15.2</v>
      </c>
      <c r="O79" s="75">
        <v>15.2</v>
      </c>
      <c r="P79" s="76">
        <v>0</v>
      </c>
      <c r="Q79" s="72">
        <f t="shared" si="2"/>
        <v>100</v>
      </c>
    </row>
    <row r="80" spans="1:17" ht="27">
      <c r="A80" s="426" t="s">
        <v>28</v>
      </c>
      <c r="B80" s="426" t="s">
        <v>15</v>
      </c>
      <c r="C80" s="426" t="s">
        <v>161</v>
      </c>
      <c r="D80" s="426" t="s">
        <v>15</v>
      </c>
      <c r="E80" s="416"/>
      <c r="F80" s="428" t="s">
        <v>98</v>
      </c>
      <c r="G80" s="412" t="s">
        <v>76</v>
      </c>
      <c r="H80" s="56" t="s">
        <v>72</v>
      </c>
      <c r="I80" s="56" t="s">
        <v>79</v>
      </c>
      <c r="J80" s="56" t="s">
        <v>21</v>
      </c>
      <c r="K80" s="56" t="s">
        <v>165</v>
      </c>
      <c r="L80" s="58" t="s">
        <v>142</v>
      </c>
      <c r="M80" s="76">
        <v>0</v>
      </c>
      <c r="N80" s="76">
        <v>0</v>
      </c>
      <c r="O80" s="75">
        <v>0</v>
      </c>
      <c r="P80" s="72" t="s">
        <v>251</v>
      </c>
      <c r="Q80" s="72" t="s">
        <v>251</v>
      </c>
    </row>
    <row r="81" spans="1:17" ht="27">
      <c r="A81" s="426"/>
      <c r="B81" s="426"/>
      <c r="C81" s="434"/>
      <c r="D81" s="434"/>
      <c r="E81" s="420"/>
      <c r="F81" s="429"/>
      <c r="G81" s="435"/>
      <c r="H81" s="56" t="s">
        <v>72</v>
      </c>
      <c r="I81" s="56" t="s">
        <v>79</v>
      </c>
      <c r="J81" s="56" t="s">
        <v>21</v>
      </c>
      <c r="K81" s="57" t="s">
        <v>166</v>
      </c>
      <c r="L81" s="58" t="s">
        <v>142</v>
      </c>
      <c r="M81" s="76">
        <v>0</v>
      </c>
      <c r="N81" s="76">
        <v>0</v>
      </c>
      <c r="O81" s="75">
        <v>0</v>
      </c>
      <c r="P81" s="72" t="s">
        <v>251</v>
      </c>
      <c r="Q81" s="72" t="s">
        <v>251</v>
      </c>
    </row>
    <row r="82" spans="1:17" ht="14.25">
      <c r="A82" s="434"/>
      <c r="B82" s="434"/>
      <c r="C82" s="434"/>
      <c r="D82" s="434"/>
      <c r="E82" s="403"/>
      <c r="F82" s="429"/>
      <c r="G82" s="435"/>
      <c r="H82" s="56" t="s">
        <v>72</v>
      </c>
      <c r="I82" s="56" t="s">
        <v>79</v>
      </c>
      <c r="J82" s="56" t="s">
        <v>21</v>
      </c>
      <c r="K82" s="57" t="s">
        <v>167</v>
      </c>
      <c r="L82" s="58" t="s">
        <v>142</v>
      </c>
      <c r="M82" s="76">
        <v>0</v>
      </c>
      <c r="N82" s="76">
        <v>12</v>
      </c>
      <c r="O82" s="75">
        <v>12</v>
      </c>
      <c r="P82" s="76">
        <v>0</v>
      </c>
      <c r="Q82" s="72">
        <f t="shared" si="2"/>
        <v>100</v>
      </c>
    </row>
    <row r="83" spans="1:17" ht="54.75">
      <c r="A83" s="7" t="s">
        <v>28</v>
      </c>
      <c r="B83" s="7" t="s">
        <v>15</v>
      </c>
      <c r="C83" s="7" t="s">
        <v>161</v>
      </c>
      <c r="D83" s="7" t="s">
        <v>83</v>
      </c>
      <c r="E83" s="7"/>
      <c r="F83" s="15" t="s">
        <v>128</v>
      </c>
      <c r="G83" s="26" t="s">
        <v>76</v>
      </c>
      <c r="H83" s="56" t="s">
        <v>72</v>
      </c>
      <c r="I83" s="56" t="s">
        <v>79</v>
      </c>
      <c r="J83" s="56" t="s">
        <v>21</v>
      </c>
      <c r="K83" s="56" t="s">
        <v>168</v>
      </c>
      <c r="L83" s="56" t="s">
        <v>160</v>
      </c>
      <c r="M83" s="76">
        <v>892.6</v>
      </c>
      <c r="N83" s="76">
        <v>892.8</v>
      </c>
      <c r="O83" s="75">
        <v>892.8</v>
      </c>
      <c r="P83" s="85">
        <f>O83/M83*100</f>
        <v>100.02240645305847</v>
      </c>
      <c r="Q83" s="72">
        <f t="shared" si="2"/>
        <v>100</v>
      </c>
    </row>
    <row r="84" spans="1:17" ht="54.75">
      <c r="A84" s="7" t="s">
        <v>28</v>
      </c>
      <c r="B84" s="7" t="s">
        <v>15</v>
      </c>
      <c r="C84" s="7" t="s">
        <v>161</v>
      </c>
      <c r="D84" s="7" t="s">
        <v>86</v>
      </c>
      <c r="E84" s="7"/>
      <c r="F84" s="15" t="s">
        <v>144</v>
      </c>
      <c r="G84" s="26" t="s">
        <v>76</v>
      </c>
      <c r="H84" s="56" t="s">
        <v>72</v>
      </c>
      <c r="I84" s="56" t="s">
        <v>79</v>
      </c>
      <c r="J84" s="56" t="s">
        <v>21</v>
      </c>
      <c r="K84" s="56" t="s">
        <v>169</v>
      </c>
      <c r="L84" s="56" t="s">
        <v>142</v>
      </c>
      <c r="M84" s="76">
        <v>0</v>
      </c>
      <c r="N84" s="76">
        <v>0</v>
      </c>
      <c r="O84" s="75">
        <v>0</v>
      </c>
      <c r="P84" s="72" t="s">
        <v>251</v>
      </c>
      <c r="Q84" s="72" t="s">
        <v>251</v>
      </c>
    </row>
    <row r="85" spans="1:17" ht="21.75" customHeight="1">
      <c r="A85" s="431" t="s">
        <v>28</v>
      </c>
      <c r="B85" s="431" t="s">
        <v>83</v>
      </c>
      <c r="C85" s="431"/>
      <c r="D85" s="431"/>
      <c r="E85" s="431"/>
      <c r="F85" s="424" t="s">
        <v>170</v>
      </c>
      <c r="G85" s="25" t="s">
        <v>252</v>
      </c>
      <c r="H85" s="55"/>
      <c r="I85" s="55"/>
      <c r="J85" s="55"/>
      <c r="K85" s="55"/>
      <c r="L85" s="55"/>
      <c r="M85" s="71">
        <f>SUM(M86:M87)</f>
        <v>126895.59999999999</v>
      </c>
      <c r="N85" s="71">
        <f>SUM(N86:N87)</f>
        <v>136399.30000000002</v>
      </c>
      <c r="O85" s="71">
        <f>SUM(O86:O87)</f>
        <v>134297.6</v>
      </c>
      <c r="P85" s="91">
        <f>O85/M85*100</f>
        <v>105.83314157464878</v>
      </c>
      <c r="Q85" s="92">
        <f t="shared" si="2"/>
        <v>98.45915631531832</v>
      </c>
    </row>
    <row r="86" spans="1:17" ht="54.75">
      <c r="A86" s="431"/>
      <c r="B86" s="431"/>
      <c r="C86" s="431"/>
      <c r="D86" s="431"/>
      <c r="E86" s="430"/>
      <c r="F86" s="439"/>
      <c r="G86" s="25" t="s">
        <v>76</v>
      </c>
      <c r="H86" s="55" t="s">
        <v>72</v>
      </c>
      <c r="I86" s="56"/>
      <c r="J86" s="56"/>
      <c r="K86" s="56"/>
      <c r="L86" s="56"/>
      <c r="M86" s="71">
        <f>M88</f>
        <v>80108.59999999999</v>
      </c>
      <c r="N86" s="71">
        <f>N88</f>
        <v>85524.40000000001</v>
      </c>
      <c r="O86" s="71">
        <f>O88</f>
        <v>84328.90000000001</v>
      </c>
      <c r="P86" s="71">
        <f>P88</f>
        <v>105.2682233867525</v>
      </c>
      <c r="Q86" s="92">
        <f t="shared" si="2"/>
        <v>98.6021533036186</v>
      </c>
    </row>
    <row r="87" spans="1:17" ht="69">
      <c r="A87" s="431"/>
      <c r="B87" s="431"/>
      <c r="C87" s="431"/>
      <c r="D87" s="431"/>
      <c r="E87" s="430"/>
      <c r="F87" s="438"/>
      <c r="G87" s="25" t="s">
        <v>73</v>
      </c>
      <c r="H87" s="55" t="s">
        <v>74</v>
      </c>
      <c r="I87" s="56"/>
      <c r="J87" s="56"/>
      <c r="K87" s="56"/>
      <c r="L87" s="56"/>
      <c r="M87" s="71">
        <f>M89+M102+M103+M104+M105+M106+M107+M108+M109+M110</f>
        <v>46787</v>
      </c>
      <c r="N87" s="71">
        <f>N89+N102+N103+N104+N105+N106+N107+N108+N109+N110</f>
        <v>50874.9</v>
      </c>
      <c r="O87" s="71">
        <f>O89+O102+O103+O104+O105+O106+O107+O108+O109+O110</f>
        <v>49968.700000000004</v>
      </c>
      <c r="P87" s="71">
        <f>P89</f>
        <v>97.91188287778392</v>
      </c>
      <c r="Q87" s="92">
        <f t="shared" si="2"/>
        <v>98.21876799757838</v>
      </c>
    </row>
    <row r="88" spans="1:17" ht="54.75">
      <c r="A88" s="431" t="s">
        <v>28</v>
      </c>
      <c r="B88" s="431" t="s">
        <v>83</v>
      </c>
      <c r="C88" s="431" t="s">
        <v>28</v>
      </c>
      <c r="D88" s="431"/>
      <c r="E88" s="431"/>
      <c r="F88" s="440" t="s">
        <v>171</v>
      </c>
      <c r="G88" s="26" t="s">
        <v>76</v>
      </c>
      <c r="H88" s="56" t="s">
        <v>72</v>
      </c>
      <c r="I88" s="56" t="s">
        <v>79</v>
      </c>
      <c r="J88" s="56" t="s">
        <v>161</v>
      </c>
      <c r="K88" s="56"/>
      <c r="L88" s="56"/>
      <c r="M88" s="76">
        <f>M91+M92+M93+M94+M95+M96+M98+M99</f>
        <v>80108.59999999999</v>
      </c>
      <c r="N88" s="76">
        <f>N91+N92+N93+N94+N95+N96+N98+N99</f>
        <v>85524.40000000001</v>
      </c>
      <c r="O88" s="76">
        <f>O91+O92+O93+O94+O95+O96+O98+O99</f>
        <v>84328.90000000001</v>
      </c>
      <c r="P88" s="85">
        <f>O88/M88*100</f>
        <v>105.2682233867525</v>
      </c>
      <c r="Q88" s="72">
        <f t="shared" si="2"/>
        <v>98.6021533036186</v>
      </c>
    </row>
    <row r="89" spans="1:17" ht="75" customHeight="1">
      <c r="A89" s="431"/>
      <c r="B89" s="431"/>
      <c r="C89" s="431"/>
      <c r="D89" s="431"/>
      <c r="E89" s="430"/>
      <c r="F89" s="440"/>
      <c r="G89" s="26" t="s">
        <v>73</v>
      </c>
      <c r="H89" s="56" t="s">
        <v>74</v>
      </c>
      <c r="I89" s="56" t="s">
        <v>79</v>
      </c>
      <c r="J89" s="56" t="s">
        <v>161</v>
      </c>
      <c r="K89" s="56"/>
      <c r="L89" s="56"/>
      <c r="M89" s="76">
        <f>M90+M97</f>
        <v>46467.7</v>
      </c>
      <c r="N89" s="76">
        <f>N90+N97</f>
        <v>46403.6</v>
      </c>
      <c r="O89" s="76">
        <f>O90+O97</f>
        <v>45497.4</v>
      </c>
      <c r="P89" s="85">
        <f>O89/M89*100</f>
        <v>97.91188287778392</v>
      </c>
      <c r="Q89" s="72">
        <f t="shared" si="2"/>
        <v>98.04713427406494</v>
      </c>
    </row>
    <row r="90" spans="1:17" ht="69">
      <c r="A90" s="441" t="s">
        <v>28</v>
      </c>
      <c r="B90" s="426" t="s">
        <v>83</v>
      </c>
      <c r="C90" s="426" t="s">
        <v>28</v>
      </c>
      <c r="D90" s="426" t="s">
        <v>16</v>
      </c>
      <c r="E90" s="416"/>
      <c r="F90" s="428" t="s">
        <v>171</v>
      </c>
      <c r="G90" s="26" t="s">
        <v>73</v>
      </c>
      <c r="H90" s="56" t="s">
        <v>74</v>
      </c>
      <c r="I90" s="56" t="s">
        <v>79</v>
      </c>
      <c r="J90" s="56" t="s">
        <v>161</v>
      </c>
      <c r="K90" s="56" t="s">
        <v>282</v>
      </c>
      <c r="L90" s="56" t="s">
        <v>172</v>
      </c>
      <c r="M90" s="76">
        <v>46467.7</v>
      </c>
      <c r="N90" s="76">
        <v>46403.6</v>
      </c>
      <c r="O90" s="75">
        <v>45497.4</v>
      </c>
      <c r="P90" s="85">
        <f>O90/M90*100</f>
        <v>97.91188287778392</v>
      </c>
      <c r="Q90" s="72">
        <f t="shared" si="2"/>
        <v>98.04713427406494</v>
      </c>
    </row>
    <row r="91" spans="1:17" ht="14.25">
      <c r="A91" s="441"/>
      <c r="B91" s="426"/>
      <c r="C91" s="426"/>
      <c r="D91" s="426"/>
      <c r="E91" s="420"/>
      <c r="F91" s="428"/>
      <c r="G91" s="412" t="s">
        <v>76</v>
      </c>
      <c r="H91" s="56" t="s">
        <v>72</v>
      </c>
      <c r="I91" s="56" t="s">
        <v>79</v>
      </c>
      <c r="J91" s="56" t="s">
        <v>161</v>
      </c>
      <c r="K91" s="56" t="s">
        <v>283</v>
      </c>
      <c r="L91" s="56" t="s">
        <v>90</v>
      </c>
      <c r="M91" s="76">
        <v>70494.4</v>
      </c>
      <c r="N91" s="76">
        <v>70000.6</v>
      </c>
      <c r="O91" s="75">
        <v>68816.8</v>
      </c>
      <c r="P91" s="85">
        <f>O91/M91*100</f>
        <v>97.62023650105542</v>
      </c>
      <c r="Q91" s="72">
        <f t="shared" si="2"/>
        <v>98.3088716382431</v>
      </c>
    </row>
    <row r="92" spans="1:17" ht="14.25">
      <c r="A92" s="434"/>
      <c r="B92" s="434"/>
      <c r="C92" s="434"/>
      <c r="D92" s="434"/>
      <c r="E92" s="420"/>
      <c r="F92" s="429"/>
      <c r="G92" s="435"/>
      <c r="H92" s="56" t="s">
        <v>72</v>
      </c>
      <c r="I92" s="56" t="s">
        <v>79</v>
      </c>
      <c r="J92" s="56" t="s">
        <v>161</v>
      </c>
      <c r="K92" s="57" t="s">
        <v>173</v>
      </c>
      <c r="L92" s="56" t="s">
        <v>172</v>
      </c>
      <c r="M92" s="76">
        <v>0</v>
      </c>
      <c r="N92" s="76">
        <v>0</v>
      </c>
      <c r="O92" s="75">
        <v>0</v>
      </c>
      <c r="P92" s="72" t="s">
        <v>251</v>
      </c>
      <c r="Q92" s="72" t="s">
        <v>251</v>
      </c>
    </row>
    <row r="93" spans="1:17" ht="14.25">
      <c r="A93" s="434"/>
      <c r="B93" s="434"/>
      <c r="C93" s="434"/>
      <c r="D93" s="434"/>
      <c r="E93" s="403"/>
      <c r="F93" s="429"/>
      <c r="G93" s="435"/>
      <c r="H93" s="56" t="s">
        <v>72</v>
      </c>
      <c r="I93" s="56" t="s">
        <v>79</v>
      </c>
      <c r="J93" s="56" t="s">
        <v>161</v>
      </c>
      <c r="K93" s="57" t="s">
        <v>174</v>
      </c>
      <c r="L93" s="56" t="s">
        <v>90</v>
      </c>
      <c r="M93" s="76">
        <v>0</v>
      </c>
      <c r="N93" s="76">
        <v>0</v>
      </c>
      <c r="O93" s="75">
        <v>0</v>
      </c>
      <c r="P93" s="72" t="s">
        <v>251</v>
      </c>
      <c r="Q93" s="72" t="s">
        <v>251</v>
      </c>
    </row>
    <row r="94" spans="1:17" ht="54.75">
      <c r="A94" s="7" t="s">
        <v>28</v>
      </c>
      <c r="B94" s="7" t="s">
        <v>83</v>
      </c>
      <c r="C94" s="7" t="s">
        <v>28</v>
      </c>
      <c r="D94" s="7" t="s">
        <v>15</v>
      </c>
      <c r="E94" s="7"/>
      <c r="F94" s="15" t="s">
        <v>98</v>
      </c>
      <c r="G94" s="26" t="s">
        <v>76</v>
      </c>
      <c r="H94" s="56" t="s">
        <v>72</v>
      </c>
      <c r="I94" s="56" t="s">
        <v>79</v>
      </c>
      <c r="J94" s="56" t="s">
        <v>161</v>
      </c>
      <c r="K94" s="56" t="s">
        <v>284</v>
      </c>
      <c r="L94" s="56" t="s">
        <v>90</v>
      </c>
      <c r="M94" s="76">
        <v>0</v>
      </c>
      <c r="N94" s="76">
        <v>5479.3</v>
      </c>
      <c r="O94" s="75">
        <f>5376.3+103</f>
        <v>5479.3</v>
      </c>
      <c r="P94" s="76">
        <v>0</v>
      </c>
      <c r="Q94" s="72">
        <f t="shared" si="2"/>
        <v>100</v>
      </c>
    </row>
    <row r="95" spans="1:17" ht="54.75">
      <c r="A95" s="7" t="s">
        <v>28</v>
      </c>
      <c r="B95" s="7" t="s">
        <v>83</v>
      </c>
      <c r="C95" s="7" t="s">
        <v>28</v>
      </c>
      <c r="D95" s="7" t="s">
        <v>83</v>
      </c>
      <c r="E95" s="7"/>
      <c r="F95" s="15" t="s">
        <v>175</v>
      </c>
      <c r="G95" s="26" t="s">
        <v>76</v>
      </c>
      <c r="H95" s="56" t="s">
        <v>72</v>
      </c>
      <c r="I95" s="56" t="s">
        <v>79</v>
      </c>
      <c r="J95" s="56" t="s">
        <v>161</v>
      </c>
      <c r="K95" s="56" t="s">
        <v>176</v>
      </c>
      <c r="L95" s="56" t="s">
        <v>82</v>
      </c>
      <c r="M95" s="76">
        <v>0</v>
      </c>
      <c r="N95" s="76">
        <v>0</v>
      </c>
      <c r="O95" s="75">
        <v>0</v>
      </c>
      <c r="P95" s="72" t="s">
        <v>251</v>
      </c>
      <c r="Q95" s="72" t="s">
        <v>251</v>
      </c>
    </row>
    <row r="96" spans="1:17" ht="54.75">
      <c r="A96" s="7" t="s">
        <v>28</v>
      </c>
      <c r="B96" s="7" t="s">
        <v>83</v>
      </c>
      <c r="C96" s="7" t="s">
        <v>28</v>
      </c>
      <c r="D96" s="7" t="s">
        <v>86</v>
      </c>
      <c r="E96" s="7"/>
      <c r="F96" s="15" t="s">
        <v>101</v>
      </c>
      <c r="G96" s="26" t="s">
        <v>76</v>
      </c>
      <c r="H96" s="56" t="s">
        <v>72</v>
      </c>
      <c r="I96" s="56" t="s">
        <v>79</v>
      </c>
      <c r="J96" s="56" t="s">
        <v>102</v>
      </c>
      <c r="K96" s="56" t="s">
        <v>177</v>
      </c>
      <c r="L96" s="56" t="s">
        <v>90</v>
      </c>
      <c r="M96" s="76">
        <v>0</v>
      </c>
      <c r="N96" s="76">
        <v>70.3</v>
      </c>
      <c r="O96" s="75">
        <v>70.3</v>
      </c>
      <c r="P96" s="76">
        <v>0</v>
      </c>
      <c r="Q96" s="72">
        <f t="shared" si="2"/>
        <v>100</v>
      </c>
    </row>
    <row r="97" spans="1:17" ht="83.25" customHeight="1">
      <c r="A97" s="426" t="s">
        <v>28</v>
      </c>
      <c r="B97" s="426" t="s">
        <v>83</v>
      </c>
      <c r="C97" s="426" t="s">
        <v>28</v>
      </c>
      <c r="D97" s="426" t="s">
        <v>91</v>
      </c>
      <c r="E97" s="426"/>
      <c r="F97" s="410" t="s">
        <v>128</v>
      </c>
      <c r="G97" s="26" t="s">
        <v>73</v>
      </c>
      <c r="H97" s="56" t="s">
        <v>74</v>
      </c>
      <c r="I97" s="56" t="s">
        <v>79</v>
      </c>
      <c r="J97" s="56" t="s">
        <v>161</v>
      </c>
      <c r="K97" s="56" t="s">
        <v>178</v>
      </c>
      <c r="L97" s="56" t="s">
        <v>172</v>
      </c>
      <c r="M97" s="76">
        <v>0</v>
      </c>
      <c r="N97" s="76">
        <v>0</v>
      </c>
      <c r="O97" s="75">
        <v>0</v>
      </c>
      <c r="P97" s="72" t="s">
        <v>251</v>
      </c>
      <c r="Q97" s="72" t="s">
        <v>251</v>
      </c>
    </row>
    <row r="98" spans="1:17" ht="56.25" customHeight="1">
      <c r="A98" s="426"/>
      <c r="B98" s="426"/>
      <c r="C98" s="426"/>
      <c r="D98" s="426"/>
      <c r="E98" s="430"/>
      <c r="F98" s="429"/>
      <c r="G98" s="26" t="s">
        <v>76</v>
      </c>
      <c r="H98" s="56" t="s">
        <v>72</v>
      </c>
      <c r="I98" s="56" t="s">
        <v>79</v>
      </c>
      <c r="J98" s="56" t="s">
        <v>161</v>
      </c>
      <c r="K98" s="56" t="s">
        <v>285</v>
      </c>
      <c r="L98" s="56" t="s">
        <v>225</v>
      </c>
      <c r="M98" s="76">
        <v>494.2</v>
      </c>
      <c r="N98" s="76">
        <v>1363.2</v>
      </c>
      <c r="O98" s="75">
        <f>869+493</f>
        <v>1362</v>
      </c>
      <c r="P98" s="85">
        <f>O98/M98*100</f>
        <v>275.5969243221368</v>
      </c>
      <c r="Q98" s="72">
        <f t="shared" si="2"/>
        <v>99.91197183098592</v>
      </c>
    </row>
    <row r="99" spans="1:17" ht="54.75">
      <c r="A99" s="7" t="s">
        <v>28</v>
      </c>
      <c r="B99" s="7" t="s">
        <v>83</v>
      </c>
      <c r="C99" s="13" t="s">
        <v>21</v>
      </c>
      <c r="D99" s="7"/>
      <c r="E99" s="7"/>
      <c r="F99" s="20" t="s">
        <v>179</v>
      </c>
      <c r="G99" s="26" t="s">
        <v>76</v>
      </c>
      <c r="H99" s="56" t="s">
        <v>72</v>
      </c>
      <c r="I99" s="56" t="s">
        <v>79</v>
      </c>
      <c r="J99" s="56" t="s">
        <v>161</v>
      </c>
      <c r="K99" s="57" t="s">
        <v>180</v>
      </c>
      <c r="L99" s="56" t="s">
        <v>225</v>
      </c>
      <c r="M99" s="76">
        <v>9120</v>
      </c>
      <c r="N99" s="76">
        <v>8611</v>
      </c>
      <c r="O99" s="75">
        <v>8600.5</v>
      </c>
      <c r="P99" s="85">
        <f>O99/M99*100</f>
        <v>94.30372807017544</v>
      </c>
      <c r="Q99" s="72">
        <f t="shared" si="2"/>
        <v>99.87806294274765</v>
      </c>
    </row>
    <row r="100" spans="1:17" ht="54.75">
      <c r="A100" s="7" t="s">
        <v>28</v>
      </c>
      <c r="B100" s="7" t="s">
        <v>83</v>
      </c>
      <c r="C100" s="13" t="s">
        <v>28</v>
      </c>
      <c r="D100" s="7"/>
      <c r="E100" s="7"/>
      <c r="F100" s="20" t="s">
        <v>181</v>
      </c>
      <c r="G100" s="26" t="s">
        <v>76</v>
      </c>
      <c r="H100" s="56" t="s">
        <v>72</v>
      </c>
      <c r="I100" s="56" t="s">
        <v>79</v>
      </c>
      <c r="J100" s="56" t="s">
        <v>161</v>
      </c>
      <c r="K100" s="57" t="s">
        <v>182</v>
      </c>
      <c r="L100" s="56" t="s">
        <v>172</v>
      </c>
      <c r="M100" s="76">
        <v>0</v>
      </c>
      <c r="N100" s="76">
        <v>0</v>
      </c>
      <c r="O100" s="75">
        <v>0</v>
      </c>
      <c r="P100" s="72" t="s">
        <v>251</v>
      </c>
      <c r="Q100" s="72" t="s">
        <v>251</v>
      </c>
    </row>
    <row r="101" spans="1:17" ht="54.75">
      <c r="A101" s="7" t="s">
        <v>28</v>
      </c>
      <c r="B101" s="7" t="s">
        <v>83</v>
      </c>
      <c r="C101" s="13" t="s">
        <v>28</v>
      </c>
      <c r="D101" s="7"/>
      <c r="E101" s="7"/>
      <c r="F101" s="20" t="s">
        <v>183</v>
      </c>
      <c r="G101" s="26" t="s">
        <v>76</v>
      </c>
      <c r="H101" s="56" t="s">
        <v>72</v>
      </c>
      <c r="I101" s="56" t="s">
        <v>79</v>
      </c>
      <c r="J101" s="56" t="s">
        <v>161</v>
      </c>
      <c r="K101" s="57" t="s">
        <v>184</v>
      </c>
      <c r="L101" s="56" t="s">
        <v>185</v>
      </c>
      <c r="M101" s="76">
        <v>0</v>
      </c>
      <c r="N101" s="76">
        <v>0</v>
      </c>
      <c r="O101" s="75">
        <v>0</v>
      </c>
      <c r="P101" s="72" t="s">
        <v>251</v>
      </c>
      <c r="Q101" s="72" t="s">
        <v>251</v>
      </c>
    </row>
    <row r="102" spans="1:17" ht="54.75">
      <c r="A102" s="7" t="s">
        <v>28</v>
      </c>
      <c r="B102" s="7" t="s">
        <v>83</v>
      </c>
      <c r="C102" s="7" t="s">
        <v>89</v>
      </c>
      <c r="D102" s="7"/>
      <c r="E102" s="7"/>
      <c r="F102" s="15" t="s">
        <v>186</v>
      </c>
      <c r="G102" s="26" t="s">
        <v>187</v>
      </c>
      <c r="H102" s="56" t="s">
        <v>74</v>
      </c>
      <c r="I102" s="56" t="s">
        <v>79</v>
      </c>
      <c r="J102" s="56" t="s">
        <v>161</v>
      </c>
      <c r="K102" s="56" t="s">
        <v>286</v>
      </c>
      <c r="L102" s="56" t="s">
        <v>172</v>
      </c>
      <c r="M102" s="76">
        <v>0</v>
      </c>
      <c r="N102" s="76">
        <v>0</v>
      </c>
      <c r="O102" s="75">
        <v>0</v>
      </c>
      <c r="P102" s="72" t="s">
        <v>251</v>
      </c>
      <c r="Q102" s="72" t="s">
        <v>251</v>
      </c>
    </row>
    <row r="103" spans="1:17" ht="14.25">
      <c r="A103" s="426" t="s">
        <v>28</v>
      </c>
      <c r="B103" s="426" t="s">
        <v>83</v>
      </c>
      <c r="C103" s="426" t="s">
        <v>188</v>
      </c>
      <c r="D103" s="431"/>
      <c r="E103" s="402"/>
      <c r="F103" s="410" t="s">
        <v>189</v>
      </c>
      <c r="G103" s="412" t="s">
        <v>73</v>
      </c>
      <c r="H103" s="56" t="s">
        <v>74</v>
      </c>
      <c r="I103" s="56" t="s">
        <v>79</v>
      </c>
      <c r="J103" s="56" t="s">
        <v>161</v>
      </c>
      <c r="K103" s="56" t="s">
        <v>287</v>
      </c>
      <c r="L103" s="56" t="s">
        <v>172</v>
      </c>
      <c r="M103" s="76">
        <v>0</v>
      </c>
      <c r="N103" s="76">
        <v>0</v>
      </c>
      <c r="O103" s="75">
        <v>0</v>
      </c>
      <c r="P103" s="72" t="s">
        <v>251</v>
      </c>
      <c r="Q103" s="72" t="s">
        <v>251</v>
      </c>
    </row>
    <row r="104" spans="1:17" ht="27.75" customHeight="1">
      <c r="A104" s="426"/>
      <c r="B104" s="426"/>
      <c r="C104" s="426"/>
      <c r="D104" s="434"/>
      <c r="E104" s="420"/>
      <c r="F104" s="410"/>
      <c r="G104" s="412"/>
      <c r="H104" s="56" t="s">
        <v>74</v>
      </c>
      <c r="I104" s="56" t="s">
        <v>79</v>
      </c>
      <c r="J104" s="56" t="s">
        <v>161</v>
      </c>
      <c r="K104" s="56" t="s">
        <v>190</v>
      </c>
      <c r="L104" s="56" t="s">
        <v>172</v>
      </c>
      <c r="M104" s="76">
        <v>0</v>
      </c>
      <c r="N104" s="76">
        <v>0</v>
      </c>
      <c r="O104" s="75">
        <v>0</v>
      </c>
      <c r="P104" s="72" t="s">
        <v>251</v>
      </c>
      <c r="Q104" s="72" t="s">
        <v>251</v>
      </c>
    </row>
    <row r="105" spans="1:17" ht="24" customHeight="1">
      <c r="A105" s="426"/>
      <c r="B105" s="426"/>
      <c r="C105" s="426"/>
      <c r="D105" s="434"/>
      <c r="E105" s="403"/>
      <c r="F105" s="410"/>
      <c r="G105" s="412"/>
      <c r="H105" s="56" t="s">
        <v>74</v>
      </c>
      <c r="I105" s="56" t="s">
        <v>79</v>
      </c>
      <c r="J105" s="56" t="s">
        <v>93</v>
      </c>
      <c r="K105" s="56" t="s">
        <v>191</v>
      </c>
      <c r="L105" s="56" t="s">
        <v>172</v>
      </c>
      <c r="M105" s="76">
        <v>0</v>
      </c>
      <c r="N105" s="76">
        <v>0</v>
      </c>
      <c r="O105" s="75">
        <v>0</v>
      </c>
      <c r="P105" s="72" t="s">
        <v>251</v>
      </c>
      <c r="Q105" s="72" t="s">
        <v>251</v>
      </c>
    </row>
    <row r="106" spans="1:17" ht="69">
      <c r="A106" s="7" t="s">
        <v>28</v>
      </c>
      <c r="B106" s="7" t="s">
        <v>83</v>
      </c>
      <c r="C106" s="7" t="s">
        <v>188</v>
      </c>
      <c r="D106" s="7"/>
      <c r="E106" s="7"/>
      <c r="F106" s="15" t="s">
        <v>192</v>
      </c>
      <c r="G106" s="26" t="s">
        <v>73</v>
      </c>
      <c r="H106" s="56" t="s">
        <v>74</v>
      </c>
      <c r="I106" s="56" t="s">
        <v>79</v>
      </c>
      <c r="J106" s="56" t="s">
        <v>21</v>
      </c>
      <c r="K106" s="56" t="s">
        <v>288</v>
      </c>
      <c r="L106" s="56" t="s">
        <v>172</v>
      </c>
      <c r="M106" s="76">
        <v>0</v>
      </c>
      <c r="N106" s="76">
        <v>500</v>
      </c>
      <c r="O106" s="75">
        <v>500</v>
      </c>
      <c r="P106" s="76">
        <v>0</v>
      </c>
      <c r="Q106" s="72">
        <f t="shared" si="2"/>
        <v>100</v>
      </c>
    </row>
    <row r="107" spans="1:17" ht="54.75">
      <c r="A107" s="7" t="s">
        <v>28</v>
      </c>
      <c r="B107" s="7" t="s">
        <v>83</v>
      </c>
      <c r="C107" s="7" t="s">
        <v>153</v>
      </c>
      <c r="D107" s="7"/>
      <c r="E107" s="7"/>
      <c r="F107" s="15" t="s">
        <v>154</v>
      </c>
      <c r="G107" s="26" t="s">
        <v>76</v>
      </c>
      <c r="H107" s="56" t="s">
        <v>72</v>
      </c>
      <c r="I107" s="56" t="s">
        <v>79</v>
      </c>
      <c r="J107" s="56" t="s">
        <v>93</v>
      </c>
      <c r="K107" s="56" t="s">
        <v>193</v>
      </c>
      <c r="L107" s="56" t="s">
        <v>82</v>
      </c>
      <c r="M107" s="76">
        <v>0</v>
      </c>
      <c r="N107" s="76">
        <v>0</v>
      </c>
      <c r="O107" s="75">
        <v>0</v>
      </c>
      <c r="P107" s="72" t="s">
        <v>251</v>
      </c>
      <c r="Q107" s="72" t="s">
        <v>251</v>
      </c>
    </row>
    <row r="108" spans="1:17" ht="34.5" customHeight="1">
      <c r="A108" s="426" t="s">
        <v>28</v>
      </c>
      <c r="B108" s="426" t="s">
        <v>83</v>
      </c>
      <c r="C108" s="426" t="s">
        <v>194</v>
      </c>
      <c r="D108" s="431"/>
      <c r="E108" s="402"/>
      <c r="F108" s="410" t="s">
        <v>128</v>
      </c>
      <c r="G108" s="412" t="s">
        <v>73</v>
      </c>
      <c r="H108" s="56" t="s">
        <v>74</v>
      </c>
      <c r="I108" s="56" t="s">
        <v>79</v>
      </c>
      <c r="J108" s="56" t="s">
        <v>161</v>
      </c>
      <c r="K108" s="56" t="s">
        <v>289</v>
      </c>
      <c r="L108" s="56" t="s">
        <v>172</v>
      </c>
      <c r="M108" s="76">
        <v>0</v>
      </c>
      <c r="N108" s="76">
        <v>3652</v>
      </c>
      <c r="O108" s="75">
        <v>3652</v>
      </c>
      <c r="P108" s="76">
        <v>0</v>
      </c>
      <c r="Q108" s="72">
        <f t="shared" si="2"/>
        <v>100</v>
      </c>
    </row>
    <row r="109" spans="1:17" ht="30.75" customHeight="1">
      <c r="A109" s="426"/>
      <c r="B109" s="426"/>
      <c r="C109" s="426"/>
      <c r="D109" s="431"/>
      <c r="E109" s="403"/>
      <c r="F109" s="429"/>
      <c r="G109" s="412"/>
      <c r="H109" s="56" t="s">
        <v>74</v>
      </c>
      <c r="I109" s="56" t="s">
        <v>79</v>
      </c>
      <c r="J109" s="56" t="s">
        <v>161</v>
      </c>
      <c r="K109" s="56" t="s">
        <v>290</v>
      </c>
      <c r="L109" s="56" t="s">
        <v>172</v>
      </c>
      <c r="M109" s="76">
        <v>319.3</v>
      </c>
      <c r="N109" s="76">
        <v>319.3</v>
      </c>
      <c r="O109" s="75">
        <v>319.3</v>
      </c>
      <c r="P109" s="85">
        <f>O109/M109*100</f>
        <v>100</v>
      </c>
      <c r="Q109" s="72">
        <f t="shared" si="2"/>
        <v>100</v>
      </c>
    </row>
    <row r="110" spans="1:17" ht="72" customHeight="1">
      <c r="A110" s="7" t="s">
        <v>28</v>
      </c>
      <c r="B110" s="7" t="s">
        <v>83</v>
      </c>
      <c r="C110" s="7" t="s">
        <v>195</v>
      </c>
      <c r="D110" s="7"/>
      <c r="E110" s="7"/>
      <c r="F110" s="15" t="s">
        <v>196</v>
      </c>
      <c r="G110" s="26" t="s">
        <v>73</v>
      </c>
      <c r="H110" s="56" t="s">
        <v>74</v>
      </c>
      <c r="I110" s="56" t="s">
        <v>79</v>
      </c>
      <c r="J110" s="56" t="s">
        <v>161</v>
      </c>
      <c r="K110" s="56" t="s">
        <v>197</v>
      </c>
      <c r="L110" s="56" t="s">
        <v>172</v>
      </c>
      <c r="M110" s="76">
        <v>0</v>
      </c>
      <c r="N110" s="76">
        <v>0</v>
      </c>
      <c r="O110" s="75">
        <v>0</v>
      </c>
      <c r="P110" s="72" t="s">
        <v>251</v>
      </c>
      <c r="Q110" s="72" t="s">
        <v>251</v>
      </c>
    </row>
    <row r="111" spans="1:17" ht="21.75" customHeight="1">
      <c r="A111" s="431" t="s">
        <v>28</v>
      </c>
      <c r="B111" s="431" t="s">
        <v>86</v>
      </c>
      <c r="C111" s="431"/>
      <c r="D111" s="431"/>
      <c r="E111" s="402"/>
      <c r="F111" s="424" t="s">
        <v>198</v>
      </c>
      <c r="G111" s="25" t="s">
        <v>252</v>
      </c>
      <c r="H111" s="55"/>
      <c r="I111" s="55"/>
      <c r="J111" s="55"/>
      <c r="K111" s="55"/>
      <c r="L111" s="55"/>
      <c r="M111" s="71">
        <f>M112</f>
        <v>45667.4</v>
      </c>
      <c r="N111" s="71">
        <f>N112</f>
        <v>44246.5</v>
      </c>
      <c r="O111" s="71">
        <f>O112</f>
        <v>43196.200000000004</v>
      </c>
      <c r="P111" s="91">
        <f>O111/M111*100</f>
        <v>94.58870003547389</v>
      </c>
      <c r="Q111" s="92">
        <f t="shared" si="2"/>
        <v>97.6262529239601</v>
      </c>
    </row>
    <row r="112" spans="1:17" ht="54.75">
      <c r="A112" s="431"/>
      <c r="B112" s="431"/>
      <c r="C112" s="431"/>
      <c r="D112" s="431"/>
      <c r="E112" s="403"/>
      <c r="F112" s="438"/>
      <c r="G112" s="25" t="s">
        <v>76</v>
      </c>
      <c r="H112" s="55" t="s">
        <v>72</v>
      </c>
      <c r="I112" s="56"/>
      <c r="J112" s="56"/>
      <c r="K112" s="56"/>
      <c r="L112" s="56"/>
      <c r="M112" s="71">
        <f>M113+M114</f>
        <v>45667.4</v>
      </c>
      <c r="N112" s="71">
        <f>N113+N114</f>
        <v>44246.5</v>
      </c>
      <c r="O112" s="71">
        <f>O113+O114</f>
        <v>43196.200000000004</v>
      </c>
      <c r="P112" s="91">
        <f>O112/M112*100</f>
        <v>94.58870003547389</v>
      </c>
      <c r="Q112" s="92">
        <f t="shared" si="2"/>
        <v>97.6262529239601</v>
      </c>
    </row>
    <row r="113" spans="1:17" ht="82.5">
      <c r="A113" s="7" t="s">
        <v>28</v>
      </c>
      <c r="B113" s="7" t="s">
        <v>86</v>
      </c>
      <c r="C113" s="7" t="s">
        <v>28</v>
      </c>
      <c r="D113" s="7"/>
      <c r="E113" s="7"/>
      <c r="F113" s="15" t="s">
        <v>199</v>
      </c>
      <c r="G113" s="26" t="s">
        <v>76</v>
      </c>
      <c r="H113" s="56" t="s">
        <v>72</v>
      </c>
      <c r="I113" s="56" t="s">
        <v>79</v>
      </c>
      <c r="J113" s="56" t="s">
        <v>93</v>
      </c>
      <c r="K113" s="56" t="s">
        <v>291</v>
      </c>
      <c r="L113" s="56" t="s">
        <v>200</v>
      </c>
      <c r="M113" s="76">
        <v>5381.8</v>
      </c>
      <c r="N113" s="76">
        <v>5427.7</v>
      </c>
      <c r="O113" s="75">
        <v>5323.9</v>
      </c>
      <c r="P113" s="85">
        <f>O113/M113*100</f>
        <v>98.924151770783</v>
      </c>
      <c r="Q113" s="72">
        <f t="shared" si="2"/>
        <v>98.08758774434844</v>
      </c>
    </row>
    <row r="114" spans="1:17" ht="54.75">
      <c r="A114" s="7" t="s">
        <v>28</v>
      </c>
      <c r="B114" s="7" t="s">
        <v>86</v>
      </c>
      <c r="C114" s="7" t="s">
        <v>21</v>
      </c>
      <c r="D114" s="7"/>
      <c r="E114" s="7"/>
      <c r="F114" s="15" t="s">
        <v>201</v>
      </c>
      <c r="G114" s="26" t="s">
        <v>76</v>
      </c>
      <c r="H114" s="56" t="s">
        <v>72</v>
      </c>
      <c r="I114" s="56" t="s">
        <v>79</v>
      </c>
      <c r="J114" s="56" t="s">
        <v>93</v>
      </c>
      <c r="K114" s="60"/>
      <c r="L114" s="58"/>
      <c r="M114" s="76">
        <f>M115+M116+M117</f>
        <v>40285.6</v>
      </c>
      <c r="N114" s="77">
        <f>N115+N116+N117</f>
        <v>38818.8</v>
      </c>
      <c r="O114" s="77">
        <f>O115+O116+O117</f>
        <v>37872.3</v>
      </c>
      <c r="P114" s="85">
        <f>O114/M114*100</f>
        <v>94.00952201282841</v>
      </c>
      <c r="Q114" s="72">
        <f t="shared" si="2"/>
        <v>97.56174843117252</v>
      </c>
    </row>
    <row r="115" spans="1:17" ht="27">
      <c r="A115" s="426" t="s">
        <v>28</v>
      </c>
      <c r="B115" s="426" t="s">
        <v>86</v>
      </c>
      <c r="C115" s="426" t="s">
        <v>21</v>
      </c>
      <c r="D115" s="426" t="s">
        <v>16</v>
      </c>
      <c r="E115" s="416"/>
      <c r="F115" s="428" t="s">
        <v>202</v>
      </c>
      <c r="G115" s="412" t="s">
        <v>76</v>
      </c>
      <c r="H115" s="56" t="s">
        <v>72</v>
      </c>
      <c r="I115" s="56" t="s">
        <v>79</v>
      </c>
      <c r="J115" s="56" t="s">
        <v>93</v>
      </c>
      <c r="K115" s="56" t="s">
        <v>292</v>
      </c>
      <c r="L115" s="56" t="s">
        <v>250</v>
      </c>
      <c r="M115" s="76">
        <v>40093.7</v>
      </c>
      <c r="N115" s="76">
        <v>38626.9</v>
      </c>
      <c r="O115" s="75">
        <v>37680.4</v>
      </c>
      <c r="P115" s="85">
        <f>O115/M115*100</f>
        <v>93.98084985920482</v>
      </c>
      <c r="Q115" s="72">
        <f t="shared" si="2"/>
        <v>97.54963509885599</v>
      </c>
    </row>
    <row r="116" spans="1:17" ht="27" customHeight="1">
      <c r="A116" s="426"/>
      <c r="B116" s="426"/>
      <c r="C116" s="426"/>
      <c r="D116" s="426"/>
      <c r="E116" s="403"/>
      <c r="F116" s="428"/>
      <c r="G116" s="412"/>
      <c r="H116" s="56" t="s">
        <v>72</v>
      </c>
      <c r="I116" s="56" t="s">
        <v>79</v>
      </c>
      <c r="J116" s="56" t="s">
        <v>93</v>
      </c>
      <c r="K116" s="57" t="s">
        <v>203</v>
      </c>
      <c r="L116" s="56" t="s">
        <v>204</v>
      </c>
      <c r="M116" s="78">
        <v>0</v>
      </c>
      <c r="N116" s="78">
        <v>0</v>
      </c>
      <c r="O116" s="75">
        <v>0</v>
      </c>
      <c r="P116" s="72" t="s">
        <v>251</v>
      </c>
      <c r="Q116" s="72" t="s">
        <v>251</v>
      </c>
    </row>
    <row r="117" spans="1:17" ht="54.75">
      <c r="A117" s="7" t="s">
        <v>28</v>
      </c>
      <c r="B117" s="7" t="s">
        <v>86</v>
      </c>
      <c r="C117" s="7" t="s">
        <v>21</v>
      </c>
      <c r="D117" s="7" t="s">
        <v>15</v>
      </c>
      <c r="E117" s="7"/>
      <c r="F117" s="15" t="s">
        <v>128</v>
      </c>
      <c r="G117" s="26" t="s">
        <v>76</v>
      </c>
      <c r="H117" s="56" t="s">
        <v>72</v>
      </c>
      <c r="I117" s="56" t="s">
        <v>79</v>
      </c>
      <c r="J117" s="56" t="s">
        <v>93</v>
      </c>
      <c r="K117" s="56" t="s">
        <v>293</v>
      </c>
      <c r="L117" s="56" t="s">
        <v>205</v>
      </c>
      <c r="M117" s="78">
        <v>191.9</v>
      </c>
      <c r="N117" s="78">
        <v>191.9</v>
      </c>
      <c r="O117" s="75">
        <v>191.9</v>
      </c>
      <c r="P117" s="85">
        <f>O117/M117*100</f>
        <v>100</v>
      </c>
      <c r="Q117" s="72">
        <f t="shared" si="2"/>
        <v>100</v>
      </c>
    </row>
    <row r="118" spans="1:17" ht="54.75">
      <c r="A118" s="11" t="s">
        <v>28</v>
      </c>
      <c r="B118" s="11" t="s">
        <v>91</v>
      </c>
      <c r="C118" s="11"/>
      <c r="D118" s="7"/>
      <c r="E118" s="7"/>
      <c r="F118" s="23" t="s">
        <v>206</v>
      </c>
      <c r="G118" s="25" t="s">
        <v>76</v>
      </c>
      <c r="H118" s="55" t="s">
        <v>72</v>
      </c>
      <c r="I118" s="55"/>
      <c r="J118" s="55"/>
      <c r="K118" s="55"/>
      <c r="L118" s="55"/>
      <c r="M118" s="79">
        <f>M120+M122+M121</f>
        <v>2090</v>
      </c>
      <c r="N118" s="79">
        <f>N120+N122+N121</f>
        <v>4759.1</v>
      </c>
      <c r="O118" s="79">
        <f>O120+O122+O121</f>
        <v>4684.5</v>
      </c>
      <c r="P118" s="91">
        <f>O118/M118*100</f>
        <v>224.13875598086125</v>
      </c>
      <c r="Q118" s="92">
        <f t="shared" si="2"/>
        <v>98.43247672879325</v>
      </c>
    </row>
    <row r="119" spans="1:17" ht="54.75">
      <c r="A119" s="11" t="s">
        <v>28</v>
      </c>
      <c r="B119" s="11" t="s">
        <v>91</v>
      </c>
      <c r="C119" s="11" t="s">
        <v>28</v>
      </c>
      <c r="D119" s="7"/>
      <c r="E119" s="7"/>
      <c r="F119" s="19" t="s">
        <v>207</v>
      </c>
      <c r="G119" s="26" t="s">
        <v>76</v>
      </c>
      <c r="H119" s="56" t="s">
        <v>72</v>
      </c>
      <c r="I119" s="56" t="s">
        <v>79</v>
      </c>
      <c r="J119" s="56" t="s">
        <v>21</v>
      </c>
      <c r="K119" s="56"/>
      <c r="L119" s="56"/>
      <c r="M119" s="70"/>
      <c r="N119" s="79"/>
      <c r="O119" s="75"/>
      <c r="P119" s="85"/>
      <c r="Q119" s="72"/>
    </row>
    <row r="120" spans="1:17" ht="14.25">
      <c r="A120" s="426" t="s">
        <v>28</v>
      </c>
      <c r="B120" s="442">
        <v>5</v>
      </c>
      <c r="C120" s="426" t="s">
        <v>28</v>
      </c>
      <c r="D120" s="443">
        <v>1</v>
      </c>
      <c r="E120" s="445"/>
      <c r="F120" s="410" t="s">
        <v>207</v>
      </c>
      <c r="G120" s="412" t="s">
        <v>76</v>
      </c>
      <c r="H120" s="56" t="s">
        <v>72</v>
      </c>
      <c r="I120" s="56" t="s">
        <v>79</v>
      </c>
      <c r="J120" s="56" t="s">
        <v>21</v>
      </c>
      <c r="K120" s="56" t="s">
        <v>294</v>
      </c>
      <c r="L120" s="56" t="s">
        <v>82</v>
      </c>
      <c r="M120" s="76">
        <v>2014</v>
      </c>
      <c r="N120" s="76">
        <v>1564</v>
      </c>
      <c r="O120" s="75">
        <v>1521.1</v>
      </c>
      <c r="P120" s="85">
        <f>O120/M120*100</f>
        <v>75.52631578947367</v>
      </c>
      <c r="Q120" s="72">
        <f t="shared" si="2"/>
        <v>97.25703324808184</v>
      </c>
    </row>
    <row r="121" spans="1:17" ht="27">
      <c r="A121" s="426"/>
      <c r="B121" s="442"/>
      <c r="C121" s="426"/>
      <c r="D121" s="444"/>
      <c r="E121" s="446"/>
      <c r="F121" s="410"/>
      <c r="G121" s="412"/>
      <c r="H121" s="56" t="s">
        <v>72</v>
      </c>
      <c r="I121" s="56" t="s">
        <v>79</v>
      </c>
      <c r="J121" s="56" t="s">
        <v>21</v>
      </c>
      <c r="K121" s="56" t="s">
        <v>208</v>
      </c>
      <c r="L121" s="56" t="s">
        <v>82</v>
      </c>
      <c r="M121" s="76">
        <v>76</v>
      </c>
      <c r="N121" s="76">
        <v>76</v>
      </c>
      <c r="O121" s="75">
        <v>44.3</v>
      </c>
      <c r="P121" s="85">
        <f>O121/M121*100</f>
        <v>58.28947368421053</v>
      </c>
      <c r="Q121" s="72">
        <f t="shared" si="2"/>
        <v>58.28947368421053</v>
      </c>
    </row>
    <row r="122" spans="1:17" ht="27">
      <c r="A122" s="426"/>
      <c r="B122" s="442"/>
      <c r="C122" s="426"/>
      <c r="D122" s="444"/>
      <c r="E122" s="447"/>
      <c r="F122" s="429"/>
      <c r="G122" s="435"/>
      <c r="H122" s="62">
        <v>941</v>
      </c>
      <c r="I122" s="56" t="s">
        <v>79</v>
      </c>
      <c r="J122" s="56" t="s">
        <v>93</v>
      </c>
      <c r="K122" s="61" t="s">
        <v>209</v>
      </c>
      <c r="L122" s="62">
        <v>610</v>
      </c>
      <c r="M122" s="82">
        <v>0</v>
      </c>
      <c r="N122" s="80">
        <v>3119.1</v>
      </c>
      <c r="O122" s="75">
        <v>3119.1</v>
      </c>
      <c r="P122" s="82">
        <v>0</v>
      </c>
      <c r="Q122" s="72">
        <f t="shared" si="2"/>
        <v>100</v>
      </c>
    </row>
    <row r="123" spans="1:17" ht="27">
      <c r="A123" s="29" t="s">
        <v>28</v>
      </c>
      <c r="B123" s="30">
        <v>6</v>
      </c>
      <c r="C123" s="7"/>
      <c r="D123" s="8"/>
      <c r="E123" s="8"/>
      <c r="F123" s="64" t="s">
        <v>210</v>
      </c>
      <c r="G123" s="26"/>
      <c r="H123" s="62"/>
      <c r="I123" s="56"/>
      <c r="J123" s="56"/>
      <c r="K123" s="62"/>
      <c r="L123" s="62"/>
      <c r="M123" s="81">
        <f>M124+M125</f>
        <v>4300.1</v>
      </c>
      <c r="N123" s="81">
        <f>N124+N125</f>
        <v>20158.8</v>
      </c>
      <c r="O123" s="81">
        <f>O124+O125</f>
        <v>20092.6</v>
      </c>
      <c r="P123" s="91">
        <f>O123/M123*100</f>
        <v>467.25890095579166</v>
      </c>
      <c r="Q123" s="92">
        <f t="shared" si="2"/>
        <v>99.67160743695061</v>
      </c>
    </row>
    <row r="124" spans="1:17" ht="54.75">
      <c r="A124" s="448" t="s">
        <v>28</v>
      </c>
      <c r="B124" s="449">
        <v>6</v>
      </c>
      <c r="C124" s="426"/>
      <c r="D124" s="442"/>
      <c r="E124" s="404"/>
      <c r="F124" s="451" t="s">
        <v>210</v>
      </c>
      <c r="G124" s="25" t="s">
        <v>76</v>
      </c>
      <c r="H124" s="93">
        <v>941</v>
      </c>
      <c r="I124" s="56"/>
      <c r="J124" s="56"/>
      <c r="K124" s="62"/>
      <c r="L124" s="62"/>
      <c r="M124" s="82">
        <f>M126+M133+M134+M135+M136+M141+M142+M145+M138</f>
        <v>4266.1</v>
      </c>
      <c r="N124" s="82">
        <f>N126+N133+N134+N135+N136+N141+N142+N145+N138</f>
        <v>19734.3</v>
      </c>
      <c r="O124" s="82">
        <f>O126+O133+O134+O135+O136+O141+O142+O145+O138</f>
        <v>19668.1</v>
      </c>
      <c r="P124" s="85">
        <v>0</v>
      </c>
      <c r="Q124" s="72">
        <f t="shared" si="2"/>
        <v>99.66454345986429</v>
      </c>
    </row>
    <row r="125" spans="1:17" ht="69">
      <c r="A125" s="448"/>
      <c r="B125" s="449"/>
      <c r="C125" s="450"/>
      <c r="D125" s="442"/>
      <c r="E125" s="405"/>
      <c r="F125" s="451"/>
      <c r="G125" s="25" t="s">
        <v>73</v>
      </c>
      <c r="H125" s="93">
        <v>938</v>
      </c>
      <c r="I125" s="56"/>
      <c r="J125" s="56"/>
      <c r="K125" s="62"/>
      <c r="L125" s="62"/>
      <c r="M125" s="82">
        <f>M137+M139+M140+M143+M144</f>
        <v>34</v>
      </c>
      <c r="N125" s="82">
        <f>N137+N139+N140+N143+N144</f>
        <v>424.5</v>
      </c>
      <c r="O125" s="82">
        <f>O137+O139+O140+O143+O144</f>
        <v>424.5</v>
      </c>
      <c r="P125" s="85">
        <v>0</v>
      </c>
      <c r="Q125" s="72">
        <f t="shared" si="2"/>
        <v>100</v>
      </c>
    </row>
    <row r="126" spans="1:17" ht="54.75">
      <c r="A126" s="9" t="s">
        <v>28</v>
      </c>
      <c r="B126" s="8">
        <v>6</v>
      </c>
      <c r="C126" s="14" t="s">
        <v>28</v>
      </c>
      <c r="D126" s="8"/>
      <c r="E126" s="8"/>
      <c r="F126" s="65" t="s">
        <v>211</v>
      </c>
      <c r="G126" s="26" t="s">
        <v>76</v>
      </c>
      <c r="H126" s="62">
        <v>941</v>
      </c>
      <c r="I126" s="56" t="s">
        <v>79</v>
      </c>
      <c r="J126" s="56" t="s">
        <v>79</v>
      </c>
      <c r="K126" s="62"/>
      <c r="L126" s="62"/>
      <c r="M126" s="82">
        <f>M127+M128+M129+M130+M131+M132</f>
        <v>4106.1</v>
      </c>
      <c r="N126" s="82">
        <f>N127+N128+N129+N130+N131+N132</f>
        <v>8010.5</v>
      </c>
      <c r="O126" s="83">
        <f>O127+O128+O129+O130+O131+O132</f>
        <v>7959.099999999999</v>
      </c>
      <c r="P126" s="85">
        <v>0</v>
      </c>
      <c r="Q126" s="72">
        <f t="shared" si="2"/>
        <v>99.35834217589414</v>
      </c>
    </row>
    <row r="127" spans="1:17" ht="41.25" customHeight="1">
      <c r="A127" s="452" t="s">
        <v>28</v>
      </c>
      <c r="B127" s="442">
        <v>6</v>
      </c>
      <c r="C127" s="426" t="s">
        <v>28</v>
      </c>
      <c r="D127" s="442">
        <v>1</v>
      </c>
      <c r="E127" s="404"/>
      <c r="F127" s="453" t="s">
        <v>211</v>
      </c>
      <c r="G127" s="412" t="s">
        <v>76</v>
      </c>
      <c r="H127" s="62">
        <v>941</v>
      </c>
      <c r="I127" s="61" t="s">
        <v>79</v>
      </c>
      <c r="J127" s="61" t="s">
        <v>79</v>
      </c>
      <c r="K127" s="61" t="s">
        <v>212</v>
      </c>
      <c r="L127" s="62">
        <v>620</v>
      </c>
      <c r="M127" s="82">
        <v>3865.1</v>
      </c>
      <c r="N127" s="82">
        <v>4410.1</v>
      </c>
      <c r="O127" s="75">
        <v>4358.7</v>
      </c>
      <c r="P127" s="85">
        <f>O127/M127*100</f>
        <v>112.77069157330988</v>
      </c>
      <c r="Q127" s="72">
        <f t="shared" si="2"/>
        <v>98.8344935488991</v>
      </c>
    </row>
    <row r="128" spans="1:17" ht="35.25" customHeight="1">
      <c r="A128" s="452"/>
      <c r="B128" s="442"/>
      <c r="C128" s="426"/>
      <c r="D128" s="442"/>
      <c r="E128" s="405"/>
      <c r="F128" s="453"/>
      <c r="G128" s="412"/>
      <c r="H128" s="62">
        <v>941</v>
      </c>
      <c r="I128" s="61" t="s">
        <v>79</v>
      </c>
      <c r="J128" s="61" t="s">
        <v>79</v>
      </c>
      <c r="K128" s="61" t="s">
        <v>213</v>
      </c>
      <c r="L128" s="62">
        <v>620</v>
      </c>
      <c r="M128" s="82">
        <v>0</v>
      </c>
      <c r="N128" s="82">
        <v>0</v>
      </c>
      <c r="O128" s="75">
        <v>0</v>
      </c>
      <c r="P128" s="85"/>
      <c r="Q128" s="72"/>
    </row>
    <row r="129" spans="1:17" ht="54.75">
      <c r="A129" s="9" t="s">
        <v>28</v>
      </c>
      <c r="B129" s="8">
        <v>6</v>
      </c>
      <c r="C129" s="7" t="s">
        <v>28</v>
      </c>
      <c r="D129" s="8">
        <v>2</v>
      </c>
      <c r="E129" s="8"/>
      <c r="F129" s="15" t="s">
        <v>128</v>
      </c>
      <c r="G129" s="26" t="s">
        <v>76</v>
      </c>
      <c r="H129" s="62">
        <v>941</v>
      </c>
      <c r="I129" s="61" t="s">
        <v>79</v>
      </c>
      <c r="J129" s="61" t="s">
        <v>79</v>
      </c>
      <c r="K129" s="61" t="s">
        <v>214</v>
      </c>
      <c r="L129" s="62">
        <v>620</v>
      </c>
      <c r="M129" s="82">
        <v>231</v>
      </c>
      <c r="N129" s="82">
        <v>334.7</v>
      </c>
      <c r="O129" s="75">
        <f>103.7+231</f>
        <v>334.7</v>
      </c>
      <c r="P129" s="85">
        <f>O129/M129*100</f>
        <v>144.8917748917749</v>
      </c>
      <c r="Q129" s="72">
        <f t="shared" si="2"/>
        <v>100</v>
      </c>
    </row>
    <row r="130" spans="1:17" ht="29.25" customHeight="1">
      <c r="A130" s="452" t="s">
        <v>28</v>
      </c>
      <c r="B130" s="442">
        <v>6</v>
      </c>
      <c r="C130" s="426" t="s">
        <v>28</v>
      </c>
      <c r="D130" s="442">
        <v>3</v>
      </c>
      <c r="E130" s="404"/>
      <c r="F130" s="410" t="s">
        <v>215</v>
      </c>
      <c r="G130" s="412" t="s">
        <v>76</v>
      </c>
      <c r="H130" s="62">
        <v>941</v>
      </c>
      <c r="I130" s="61" t="s">
        <v>79</v>
      </c>
      <c r="J130" s="61" t="s">
        <v>79</v>
      </c>
      <c r="K130" s="61" t="s">
        <v>216</v>
      </c>
      <c r="L130" s="62">
        <v>620</v>
      </c>
      <c r="M130" s="82">
        <v>0</v>
      </c>
      <c r="N130" s="82">
        <v>3233</v>
      </c>
      <c r="O130" s="75">
        <v>3233</v>
      </c>
      <c r="P130" s="85">
        <v>0</v>
      </c>
      <c r="Q130" s="72">
        <f t="shared" si="2"/>
        <v>100</v>
      </c>
    </row>
    <row r="131" spans="1:17" ht="29.25" customHeight="1">
      <c r="A131" s="452"/>
      <c r="B131" s="442"/>
      <c r="C131" s="426"/>
      <c r="D131" s="442"/>
      <c r="E131" s="405"/>
      <c r="F131" s="410"/>
      <c r="G131" s="412"/>
      <c r="H131" s="62">
        <v>941</v>
      </c>
      <c r="I131" s="61" t="s">
        <v>79</v>
      </c>
      <c r="J131" s="61" t="s">
        <v>79</v>
      </c>
      <c r="K131" s="61" t="s">
        <v>217</v>
      </c>
      <c r="L131" s="62">
        <v>620</v>
      </c>
      <c r="M131" s="82">
        <v>10</v>
      </c>
      <c r="N131" s="82">
        <v>32.7</v>
      </c>
      <c r="O131" s="75">
        <v>32.7</v>
      </c>
      <c r="P131" s="85">
        <f>O131/M131*100</f>
        <v>327.00000000000006</v>
      </c>
      <c r="Q131" s="72">
        <f t="shared" si="2"/>
        <v>100</v>
      </c>
    </row>
    <row r="132" spans="1:17" ht="54.75">
      <c r="A132" s="9" t="s">
        <v>28</v>
      </c>
      <c r="B132" s="8">
        <v>6</v>
      </c>
      <c r="C132" s="7" t="s">
        <v>28</v>
      </c>
      <c r="D132" s="8">
        <v>4</v>
      </c>
      <c r="E132" s="8"/>
      <c r="F132" s="65" t="s">
        <v>84</v>
      </c>
      <c r="G132" s="26" t="s">
        <v>76</v>
      </c>
      <c r="H132" s="62">
        <v>941</v>
      </c>
      <c r="I132" s="61" t="s">
        <v>79</v>
      </c>
      <c r="J132" s="61" t="s">
        <v>79</v>
      </c>
      <c r="K132" s="61" t="s">
        <v>218</v>
      </c>
      <c r="L132" s="62">
        <v>240</v>
      </c>
      <c r="M132" s="82">
        <v>0</v>
      </c>
      <c r="N132" s="82">
        <v>0</v>
      </c>
      <c r="O132" s="75">
        <v>0</v>
      </c>
      <c r="P132" s="72" t="s">
        <v>251</v>
      </c>
      <c r="Q132" s="72" t="s">
        <v>251</v>
      </c>
    </row>
    <row r="133" spans="1:17" ht="36" customHeight="1">
      <c r="A133" s="452" t="s">
        <v>28</v>
      </c>
      <c r="B133" s="442">
        <v>6</v>
      </c>
      <c r="C133" s="426" t="s">
        <v>21</v>
      </c>
      <c r="D133" s="442"/>
      <c r="E133" s="404"/>
      <c r="F133" s="453" t="s">
        <v>219</v>
      </c>
      <c r="G133" s="412" t="s">
        <v>76</v>
      </c>
      <c r="H133" s="62">
        <v>941</v>
      </c>
      <c r="I133" s="61" t="s">
        <v>79</v>
      </c>
      <c r="J133" s="61" t="s">
        <v>79</v>
      </c>
      <c r="K133" s="61" t="s">
        <v>220</v>
      </c>
      <c r="L133" s="62">
        <v>320</v>
      </c>
      <c r="M133" s="82">
        <v>0</v>
      </c>
      <c r="N133" s="82">
        <v>5239.4</v>
      </c>
      <c r="O133" s="83">
        <v>5224.6</v>
      </c>
      <c r="P133" s="85">
        <v>0</v>
      </c>
      <c r="Q133" s="72">
        <f t="shared" si="2"/>
        <v>99.71752490743216</v>
      </c>
    </row>
    <row r="134" spans="1:17" ht="33" customHeight="1">
      <c r="A134" s="454"/>
      <c r="B134" s="454"/>
      <c r="C134" s="434"/>
      <c r="D134" s="454"/>
      <c r="E134" s="405"/>
      <c r="F134" s="455"/>
      <c r="G134" s="433"/>
      <c r="H134" s="62">
        <v>941</v>
      </c>
      <c r="I134" s="61" t="s">
        <v>79</v>
      </c>
      <c r="J134" s="61" t="s">
        <v>79</v>
      </c>
      <c r="K134" s="61" t="s">
        <v>221</v>
      </c>
      <c r="L134" s="62">
        <v>320.244</v>
      </c>
      <c r="M134" s="82">
        <v>75</v>
      </c>
      <c r="N134" s="82">
        <v>40.3</v>
      </c>
      <c r="O134" s="83">
        <v>40.3</v>
      </c>
      <c r="P134" s="85">
        <f>O134/M134*100</f>
        <v>53.733333333333334</v>
      </c>
      <c r="Q134" s="72">
        <f t="shared" si="2"/>
        <v>100</v>
      </c>
    </row>
    <row r="135" spans="1:17" ht="43.5" customHeight="1">
      <c r="A135" s="452" t="s">
        <v>28</v>
      </c>
      <c r="B135" s="442">
        <v>6</v>
      </c>
      <c r="C135" s="426" t="s">
        <v>161</v>
      </c>
      <c r="D135" s="442">
        <v>1</v>
      </c>
      <c r="E135" s="404"/>
      <c r="F135" s="453" t="s">
        <v>222</v>
      </c>
      <c r="G135" s="412" t="s">
        <v>223</v>
      </c>
      <c r="H135" s="62">
        <v>941</v>
      </c>
      <c r="I135" s="61" t="s">
        <v>79</v>
      </c>
      <c r="J135" s="61" t="s">
        <v>79</v>
      </c>
      <c r="K135" s="61" t="s">
        <v>224</v>
      </c>
      <c r="L135" s="62" t="s">
        <v>225</v>
      </c>
      <c r="M135" s="82">
        <v>0</v>
      </c>
      <c r="N135" s="82">
        <v>6189.1</v>
      </c>
      <c r="O135" s="83">
        <v>6189.1</v>
      </c>
      <c r="P135" s="85">
        <v>0</v>
      </c>
      <c r="Q135" s="72">
        <f t="shared" si="2"/>
        <v>100</v>
      </c>
    </row>
    <row r="136" spans="1:17" ht="42" customHeight="1">
      <c r="A136" s="452"/>
      <c r="B136" s="442"/>
      <c r="C136" s="426"/>
      <c r="D136" s="442"/>
      <c r="E136" s="405"/>
      <c r="F136" s="453"/>
      <c r="G136" s="412"/>
      <c r="H136" s="62">
        <v>941</v>
      </c>
      <c r="I136" s="61" t="s">
        <v>79</v>
      </c>
      <c r="J136" s="61" t="s">
        <v>79</v>
      </c>
      <c r="K136" s="61" t="s">
        <v>226</v>
      </c>
      <c r="L136" s="62" t="s">
        <v>241</v>
      </c>
      <c r="M136" s="82">
        <v>85</v>
      </c>
      <c r="N136" s="82">
        <v>77.2</v>
      </c>
      <c r="O136" s="83">
        <v>77.2</v>
      </c>
      <c r="P136" s="85">
        <f>O136/M136*100</f>
        <v>90.82352941176471</v>
      </c>
      <c r="Q136" s="72">
        <f t="shared" si="2"/>
        <v>100</v>
      </c>
    </row>
    <row r="137" spans="1:17" ht="33" customHeight="1">
      <c r="A137" s="452" t="s">
        <v>28</v>
      </c>
      <c r="B137" s="442">
        <v>6</v>
      </c>
      <c r="C137" s="426" t="s">
        <v>161</v>
      </c>
      <c r="D137" s="442">
        <v>2</v>
      </c>
      <c r="E137" s="404"/>
      <c r="F137" s="453" t="s">
        <v>227</v>
      </c>
      <c r="G137" s="412" t="s">
        <v>73</v>
      </c>
      <c r="H137" s="62">
        <v>938</v>
      </c>
      <c r="I137" s="56" t="s">
        <v>79</v>
      </c>
      <c r="J137" s="56" t="s">
        <v>79</v>
      </c>
      <c r="K137" s="61" t="s">
        <v>224</v>
      </c>
      <c r="L137" s="62">
        <v>620</v>
      </c>
      <c r="M137" s="82">
        <v>0</v>
      </c>
      <c r="N137" s="82">
        <v>0</v>
      </c>
      <c r="O137" s="83">
        <v>0</v>
      </c>
      <c r="P137" s="72" t="s">
        <v>251</v>
      </c>
      <c r="Q137" s="72" t="s">
        <v>251</v>
      </c>
    </row>
    <row r="138" spans="1:17" ht="32.25" customHeight="1">
      <c r="A138" s="452"/>
      <c r="B138" s="456"/>
      <c r="C138" s="426"/>
      <c r="D138" s="456"/>
      <c r="E138" s="405"/>
      <c r="F138" s="457"/>
      <c r="G138" s="412"/>
      <c r="H138" s="26">
        <v>938</v>
      </c>
      <c r="I138" s="56" t="s">
        <v>79</v>
      </c>
      <c r="J138" s="56" t="s">
        <v>79</v>
      </c>
      <c r="K138" s="56" t="s">
        <v>228</v>
      </c>
      <c r="L138" s="26" t="s">
        <v>232</v>
      </c>
      <c r="M138" s="82">
        <v>0</v>
      </c>
      <c r="N138" s="82">
        <v>0</v>
      </c>
      <c r="O138" s="83">
        <v>0</v>
      </c>
      <c r="P138" s="72" t="s">
        <v>251</v>
      </c>
      <c r="Q138" s="72" t="s">
        <v>251</v>
      </c>
    </row>
    <row r="139" spans="1:17" ht="27" customHeight="1">
      <c r="A139" s="452" t="s">
        <v>28</v>
      </c>
      <c r="B139" s="442">
        <v>6</v>
      </c>
      <c r="C139" s="426" t="s">
        <v>89</v>
      </c>
      <c r="D139" s="460">
        <v>1</v>
      </c>
      <c r="E139" s="461"/>
      <c r="F139" s="410" t="s">
        <v>229</v>
      </c>
      <c r="G139" s="412" t="s">
        <v>73</v>
      </c>
      <c r="H139" s="26">
        <v>938</v>
      </c>
      <c r="I139" s="56" t="s">
        <v>79</v>
      </c>
      <c r="J139" s="56" t="s">
        <v>79</v>
      </c>
      <c r="K139" s="56" t="s">
        <v>230</v>
      </c>
      <c r="L139" s="26">
        <v>620</v>
      </c>
      <c r="M139" s="82">
        <v>0</v>
      </c>
      <c r="N139" s="84">
        <v>110.5</v>
      </c>
      <c r="O139" s="75">
        <v>110.5</v>
      </c>
      <c r="P139" s="85">
        <v>0</v>
      </c>
      <c r="Q139" s="72">
        <f t="shared" si="2"/>
        <v>100</v>
      </c>
    </row>
    <row r="140" spans="1:17" ht="25.5" customHeight="1">
      <c r="A140" s="452"/>
      <c r="B140" s="442"/>
      <c r="C140" s="426"/>
      <c r="D140" s="460"/>
      <c r="E140" s="462"/>
      <c r="F140" s="410"/>
      <c r="G140" s="412"/>
      <c r="H140" s="26">
        <v>938</v>
      </c>
      <c r="I140" s="56" t="s">
        <v>79</v>
      </c>
      <c r="J140" s="56" t="s">
        <v>79</v>
      </c>
      <c r="K140" s="56" t="s">
        <v>231</v>
      </c>
      <c r="L140" s="26" t="s">
        <v>232</v>
      </c>
      <c r="M140" s="82">
        <v>1.3</v>
      </c>
      <c r="N140" s="84">
        <v>1.3</v>
      </c>
      <c r="O140" s="75">
        <v>1.3</v>
      </c>
      <c r="P140" s="85">
        <f>O140/M140*100</f>
        <v>100</v>
      </c>
      <c r="Q140" s="72">
        <f t="shared" si="2"/>
        <v>100</v>
      </c>
    </row>
    <row r="141" spans="1:17" ht="27.75" customHeight="1">
      <c r="A141" s="452"/>
      <c r="B141" s="442"/>
      <c r="C141" s="426"/>
      <c r="D141" s="460"/>
      <c r="E141" s="462"/>
      <c r="F141" s="410"/>
      <c r="G141" s="412" t="s">
        <v>76</v>
      </c>
      <c r="H141" s="26">
        <v>941</v>
      </c>
      <c r="I141" s="56" t="s">
        <v>79</v>
      </c>
      <c r="J141" s="56" t="s">
        <v>79</v>
      </c>
      <c r="K141" s="56" t="s">
        <v>230</v>
      </c>
      <c r="L141" s="26">
        <v>620</v>
      </c>
      <c r="M141" s="82">
        <v>0</v>
      </c>
      <c r="N141" s="84">
        <v>176</v>
      </c>
      <c r="O141" s="83">
        <v>176</v>
      </c>
      <c r="P141" s="85">
        <v>0</v>
      </c>
      <c r="Q141" s="72">
        <f t="shared" si="2"/>
        <v>100</v>
      </c>
    </row>
    <row r="142" spans="1:17" ht="32.25" customHeight="1">
      <c r="A142" s="458"/>
      <c r="B142" s="458"/>
      <c r="C142" s="459"/>
      <c r="D142" s="458"/>
      <c r="E142" s="463"/>
      <c r="F142" s="429"/>
      <c r="G142" s="412"/>
      <c r="H142" s="26">
        <v>941</v>
      </c>
      <c r="I142" s="56" t="s">
        <v>79</v>
      </c>
      <c r="J142" s="56" t="s">
        <v>79</v>
      </c>
      <c r="K142" s="56" t="s">
        <v>231</v>
      </c>
      <c r="L142" s="26">
        <v>620</v>
      </c>
      <c r="M142" s="82">
        <v>0</v>
      </c>
      <c r="N142" s="84">
        <v>1.8</v>
      </c>
      <c r="O142" s="83">
        <v>1.8</v>
      </c>
      <c r="P142" s="85">
        <v>0</v>
      </c>
      <c r="Q142" s="72">
        <f>O142/N142*100</f>
        <v>100</v>
      </c>
    </row>
    <row r="143" spans="1:17" ht="33" customHeight="1">
      <c r="A143" s="452" t="s">
        <v>28</v>
      </c>
      <c r="B143" s="442">
        <v>6</v>
      </c>
      <c r="C143" s="426" t="s">
        <v>89</v>
      </c>
      <c r="D143" s="460">
        <v>2</v>
      </c>
      <c r="E143" s="461"/>
      <c r="F143" s="410" t="s">
        <v>233</v>
      </c>
      <c r="G143" s="412" t="s">
        <v>73</v>
      </c>
      <c r="H143" s="26">
        <v>938</v>
      </c>
      <c r="I143" s="56" t="s">
        <v>79</v>
      </c>
      <c r="J143" s="56" t="s">
        <v>79</v>
      </c>
      <c r="K143" s="56" t="s">
        <v>231</v>
      </c>
      <c r="L143" s="26" t="s">
        <v>232</v>
      </c>
      <c r="M143" s="82">
        <v>32.7</v>
      </c>
      <c r="N143" s="84">
        <v>32.7</v>
      </c>
      <c r="O143" s="75">
        <v>32.7</v>
      </c>
      <c r="P143" s="85">
        <f>O143/M143*100</f>
        <v>100</v>
      </c>
      <c r="Q143" s="72">
        <f>O143/N143*100</f>
        <v>100</v>
      </c>
    </row>
    <row r="144" spans="1:17" ht="21.75" customHeight="1">
      <c r="A144" s="452"/>
      <c r="B144" s="442"/>
      <c r="C144" s="426"/>
      <c r="D144" s="460"/>
      <c r="E144" s="405"/>
      <c r="F144" s="410"/>
      <c r="G144" s="412"/>
      <c r="H144" s="26">
        <v>938</v>
      </c>
      <c r="I144" s="56" t="s">
        <v>79</v>
      </c>
      <c r="J144" s="56" t="s">
        <v>79</v>
      </c>
      <c r="K144" s="56" t="s">
        <v>230</v>
      </c>
      <c r="L144" s="26" t="s">
        <v>232</v>
      </c>
      <c r="M144" s="82">
        <v>0</v>
      </c>
      <c r="N144" s="84">
        <v>280</v>
      </c>
      <c r="O144" s="75">
        <v>280</v>
      </c>
      <c r="P144" s="85">
        <v>0</v>
      </c>
      <c r="Q144" s="72">
        <f>O144/N144*100</f>
        <v>100</v>
      </c>
    </row>
    <row r="145" spans="1:17" ht="54.75">
      <c r="A145" s="9" t="s">
        <v>28</v>
      </c>
      <c r="B145" s="8">
        <v>6</v>
      </c>
      <c r="C145" s="7" t="s">
        <v>102</v>
      </c>
      <c r="D145" s="8">
        <v>1</v>
      </c>
      <c r="E145" s="8"/>
      <c r="F145" s="65" t="s">
        <v>234</v>
      </c>
      <c r="G145" s="26" t="s">
        <v>76</v>
      </c>
      <c r="H145" s="62">
        <v>941</v>
      </c>
      <c r="I145" s="61" t="s">
        <v>79</v>
      </c>
      <c r="J145" s="61" t="s">
        <v>79</v>
      </c>
      <c r="K145" s="61" t="s">
        <v>235</v>
      </c>
      <c r="L145" s="62" t="s">
        <v>225</v>
      </c>
      <c r="M145" s="82">
        <v>0</v>
      </c>
      <c r="N145" s="82">
        <v>0</v>
      </c>
      <c r="O145" s="83">
        <v>0</v>
      </c>
      <c r="P145" s="72" t="s">
        <v>251</v>
      </c>
      <c r="Q145" s="72" t="s">
        <v>251</v>
      </c>
    </row>
  </sheetData>
  <sheetProtection/>
  <mergeCells count="239">
    <mergeCell ref="A143:A144"/>
    <mergeCell ref="B143:B144"/>
    <mergeCell ref="C143:C144"/>
    <mergeCell ref="D143:D144"/>
    <mergeCell ref="F143:F144"/>
    <mergeCell ref="G143:G144"/>
    <mergeCell ref="E143:E144"/>
    <mergeCell ref="A139:A142"/>
    <mergeCell ref="B139:B142"/>
    <mergeCell ref="C139:C142"/>
    <mergeCell ref="D139:D142"/>
    <mergeCell ref="F139:F142"/>
    <mergeCell ref="G139:G140"/>
    <mergeCell ref="G141:G142"/>
    <mergeCell ref="E139:E142"/>
    <mergeCell ref="A137:A138"/>
    <mergeCell ref="B137:B138"/>
    <mergeCell ref="C137:C138"/>
    <mergeCell ref="D137:D138"/>
    <mergeCell ref="F137:F138"/>
    <mergeCell ref="G137:G138"/>
    <mergeCell ref="E137:E138"/>
    <mergeCell ref="A135:A136"/>
    <mergeCell ref="B135:B136"/>
    <mergeCell ref="C135:C136"/>
    <mergeCell ref="D135:D136"/>
    <mergeCell ref="F135:F136"/>
    <mergeCell ref="G135:G136"/>
    <mergeCell ref="E135:E136"/>
    <mergeCell ref="A133:A134"/>
    <mergeCell ref="B133:B134"/>
    <mergeCell ref="C133:C134"/>
    <mergeCell ref="D133:D134"/>
    <mergeCell ref="F133:F134"/>
    <mergeCell ref="G133:G134"/>
    <mergeCell ref="E133:E134"/>
    <mergeCell ref="G127:G128"/>
    <mergeCell ref="A130:A131"/>
    <mergeCell ref="B130:B131"/>
    <mergeCell ref="C130:C131"/>
    <mergeCell ref="D130:D131"/>
    <mergeCell ref="F130:F131"/>
    <mergeCell ref="G130:G131"/>
    <mergeCell ref="E127:E128"/>
    <mergeCell ref="E130:E131"/>
    <mergeCell ref="A124:A125"/>
    <mergeCell ref="B124:B125"/>
    <mergeCell ref="C124:C125"/>
    <mergeCell ref="D124:D125"/>
    <mergeCell ref="F124:F125"/>
    <mergeCell ref="A127:A128"/>
    <mergeCell ref="B127:B128"/>
    <mergeCell ref="C127:C128"/>
    <mergeCell ref="D127:D128"/>
    <mergeCell ref="F127:F128"/>
    <mergeCell ref="G115:G116"/>
    <mergeCell ref="A120:A122"/>
    <mergeCell ref="B120:B122"/>
    <mergeCell ref="C120:C122"/>
    <mergeCell ref="D120:D122"/>
    <mergeCell ref="F120:F122"/>
    <mergeCell ref="G120:G122"/>
    <mergeCell ref="E115:E116"/>
    <mergeCell ref="E120:E122"/>
    <mergeCell ref="A111:A112"/>
    <mergeCell ref="B111:B112"/>
    <mergeCell ref="C111:C112"/>
    <mergeCell ref="D111:D112"/>
    <mergeCell ref="F111:F112"/>
    <mergeCell ref="A115:A116"/>
    <mergeCell ref="B115:B116"/>
    <mergeCell ref="C115:C116"/>
    <mergeCell ref="D115:D116"/>
    <mergeCell ref="F115:F116"/>
    <mergeCell ref="G103:G105"/>
    <mergeCell ref="A108:A109"/>
    <mergeCell ref="B108:B109"/>
    <mergeCell ref="C108:C109"/>
    <mergeCell ref="D108:D109"/>
    <mergeCell ref="F108:F109"/>
    <mergeCell ref="G108:G109"/>
    <mergeCell ref="E103:E105"/>
    <mergeCell ref="E108:E109"/>
    <mergeCell ref="A97:A98"/>
    <mergeCell ref="B97:B98"/>
    <mergeCell ref="C97:C98"/>
    <mergeCell ref="D97:D98"/>
    <mergeCell ref="F97:F98"/>
    <mergeCell ref="A103:A105"/>
    <mergeCell ref="B103:B105"/>
    <mergeCell ref="C103:C105"/>
    <mergeCell ref="D103:D105"/>
    <mergeCell ref="F103:F105"/>
    <mergeCell ref="A90:A93"/>
    <mergeCell ref="B90:B93"/>
    <mergeCell ref="C90:C93"/>
    <mergeCell ref="D90:D93"/>
    <mergeCell ref="F90:F93"/>
    <mergeCell ref="G91:G93"/>
    <mergeCell ref="E90:E93"/>
    <mergeCell ref="A85:A87"/>
    <mergeCell ref="B85:B87"/>
    <mergeCell ref="C85:C87"/>
    <mergeCell ref="D85:D87"/>
    <mergeCell ref="F85:F87"/>
    <mergeCell ref="A88:A89"/>
    <mergeCell ref="B88:B89"/>
    <mergeCell ref="C88:C89"/>
    <mergeCell ref="D88:D89"/>
    <mergeCell ref="F88:F89"/>
    <mergeCell ref="A80:A82"/>
    <mergeCell ref="B80:B82"/>
    <mergeCell ref="C80:C82"/>
    <mergeCell ref="D80:D82"/>
    <mergeCell ref="F80:F82"/>
    <mergeCell ref="G80:G82"/>
    <mergeCell ref="E80:E82"/>
    <mergeCell ref="A78:A79"/>
    <mergeCell ref="B78:B79"/>
    <mergeCell ref="C78:C79"/>
    <mergeCell ref="D78:D79"/>
    <mergeCell ref="F78:F79"/>
    <mergeCell ref="G78:G79"/>
    <mergeCell ref="E78:E79"/>
    <mergeCell ref="A60:A62"/>
    <mergeCell ref="B60:B62"/>
    <mergeCell ref="C60:C62"/>
    <mergeCell ref="D60:D62"/>
    <mergeCell ref="F60:F62"/>
    <mergeCell ref="G60:G62"/>
    <mergeCell ref="E60:E62"/>
    <mergeCell ref="A56:A59"/>
    <mergeCell ref="B56:B59"/>
    <mergeCell ref="C56:C59"/>
    <mergeCell ref="D56:D59"/>
    <mergeCell ref="F56:F59"/>
    <mergeCell ref="G56:G59"/>
    <mergeCell ref="E56:E59"/>
    <mergeCell ref="A51:A54"/>
    <mergeCell ref="B51:B54"/>
    <mergeCell ref="C51:C54"/>
    <mergeCell ref="D51:D54"/>
    <mergeCell ref="F51:F54"/>
    <mergeCell ref="G51:G54"/>
    <mergeCell ref="E51:E54"/>
    <mergeCell ref="G43:G45"/>
    <mergeCell ref="A46:A50"/>
    <mergeCell ref="B46:B50"/>
    <mergeCell ref="C46:C50"/>
    <mergeCell ref="D46:D50"/>
    <mergeCell ref="F46:F50"/>
    <mergeCell ref="G46:G50"/>
    <mergeCell ref="E43:E45"/>
    <mergeCell ref="E46:E50"/>
    <mergeCell ref="A40:A41"/>
    <mergeCell ref="B40:B41"/>
    <mergeCell ref="C40:C41"/>
    <mergeCell ref="D40:D41"/>
    <mergeCell ref="F40:F41"/>
    <mergeCell ref="A43:A45"/>
    <mergeCell ref="B43:B45"/>
    <mergeCell ref="C43:C45"/>
    <mergeCell ref="D43:D45"/>
    <mergeCell ref="F43:F45"/>
    <mergeCell ref="G34:G36"/>
    <mergeCell ref="E29:E30"/>
    <mergeCell ref="E34:E36"/>
    <mergeCell ref="A37:A39"/>
    <mergeCell ref="B37:B39"/>
    <mergeCell ref="C37:C39"/>
    <mergeCell ref="D37:D39"/>
    <mergeCell ref="F37:F39"/>
    <mergeCell ref="G37:G39"/>
    <mergeCell ref="E37:E39"/>
    <mergeCell ref="E85:E87"/>
    <mergeCell ref="E88:E89"/>
    <mergeCell ref="E40:E41"/>
    <mergeCell ref="A73:A74"/>
    <mergeCell ref="F29:F30"/>
    <mergeCell ref="G29:G30"/>
    <mergeCell ref="A34:A36"/>
    <mergeCell ref="B34:B36"/>
    <mergeCell ref="C34:C36"/>
    <mergeCell ref="D34:D36"/>
    <mergeCell ref="E97:E98"/>
    <mergeCell ref="E16:E17"/>
    <mergeCell ref="A16:A17"/>
    <mergeCell ref="B16:B17"/>
    <mergeCell ref="C16:C17"/>
    <mergeCell ref="D16:D17"/>
    <mergeCell ref="A21:A22"/>
    <mergeCell ref="A29:A30"/>
    <mergeCell ref="B29:B30"/>
    <mergeCell ref="C29:C30"/>
    <mergeCell ref="D21:D22"/>
    <mergeCell ref="F16:F17"/>
    <mergeCell ref="E21:E22"/>
    <mergeCell ref="F21:F22"/>
    <mergeCell ref="F67:F68"/>
    <mergeCell ref="E67:E68"/>
    <mergeCell ref="D67:D68"/>
    <mergeCell ref="D29:D30"/>
    <mergeCell ref="F34:F36"/>
    <mergeCell ref="G21:G22"/>
    <mergeCell ref="A23:A25"/>
    <mergeCell ref="B23:B25"/>
    <mergeCell ref="C23:C25"/>
    <mergeCell ref="D23:D25"/>
    <mergeCell ref="E23:E25"/>
    <mergeCell ref="F23:F25"/>
    <mergeCell ref="G23:G25"/>
    <mergeCell ref="B21:B22"/>
    <mergeCell ref="C21:C22"/>
    <mergeCell ref="C67:C68"/>
    <mergeCell ref="B67:B68"/>
    <mergeCell ref="A67:A68"/>
    <mergeCell ref="G73:G74"/>
    <mergeCell ref="F73:F74"/>
    <mergeCell ref="E73:E74"/>
    <mergeCell ref="D73:D74"/>
    <mergeCell ref="C73:C74"/>
    <mergeCell ref="B73:B74"/>
    <mergeCell ref="E111:E112"/>
    <mergeCell ref="E124:E125"/>
    <mergeCell ref="A8:Q8"/>
    <mergeCell ref="A9:E9"/>
    <mergeCell ref="F9:F10"/>
    <mergeCell ref="G9:G10"/>
    <mergeCell ref="H9:L9"/>
    <mergeCell ref="M9:O9"/>
    <mergeCell ref="P9:Q9"/>
    <mergeCell ref="G67:G68"/>
    <mergeCell ref="O4:Q4"/>
    <mergeCell ref="A6:Q6"/>
    <mergeCell ref="A7:Q7"/>
    <mergeCell ref="N1:Q1"/>
    <mergeCell ref="N2:Q2"/>
    <mergeCell ref="P3:Q3"/>
    <mergeCell ref="A1:E1"/>
  </mergeCells>
  <printOptions/>
  <pageMargins left="0.3937007874015748" right="0.3937007874015748" top="0.3937007874015748" bottom="0.3937007874015748" header="0" footer="0"/>
  <pageSetup fitToHeight="18" fitToWidth="1" horizontalDpi="600" verticalDpi="600" orientation="landscape" paperSize="9" scale="75" r:id="rId1"/>
  <rowBreaks count="1" manualBreakCount="1">
    <brk id="73" max="255" man="1"/>
  </rowBreaks>
</worksheet>
</file>

<file path=xl/worksheets/sheet2.xml><?xml version="1.0" encoding="utf-8"?>
<worksheet xmlns="http://schemas.openxmlformats.org/spreadsheetml/2006/main" xmlns:r="http://schemas.openxmlformats.org/officeDocument/2006/relationships">
  <sheetPr>
    <tabColor rgb="FFC5FFE2"/>
    <pageSetUpPr fitToPage="1"/>
  </sheetPr>
  <dimension ref="A1:AC61"/>
  <sheetViews>
    <sheetView view="pageBreakPreview" zoomScale="80" zoomScaleSheetLayoutView="80" zoomScalePageLayoutView="0" workbookViewId="0" topLeftCell="A1">
      <selection activeCell="H4" sqref="H4"/>
    </sheetView>
  </sheetViews>
  <sheetFormatPr defaultColWidth="9.140625" defaultRowHeight="15"/>
  <cols>
    <col min="1" max="1" width="7.421875" style="36" customWidth="1"/>
    <col min="2" max="2" width="8.7109375" style="36" customWidth="1"/>
    <col min="3" max="3" width="19.00390625" style="36" customWidth="1"/>
    <col min="4" max="4" width="58.8515625" style="36" customWidth="1"/>
    <col min="5" max="5" width="18.140625" style="36" customWidth="1"/>
    <col min="6" max="6" width="18.28125" style="36" customWidth="1"/>
    <col min="7" max="7" width="16.57421875" style="36" customWidth="1"/>
    <col min="8" max="8" width="13.57421875" style="36" customWidth="1"/>
    <col min="9" max="9" width="11.28125" style="36" customWidth="1"/>
    <col min="10" max="16384" width="8.8515625" style="36" customWidth="1"/>
  </cols>
  <sheetData>
    <row r="1" spans="1:13" ht="33.75" customHeight="1">
      <c r="A1" s="464"/>
      <c r="B1" s="464"/>
      <c r="C1" s="464"/>
      <c r="D1" s="464"/>
      <c r="E1" s="33"/>
      <c r="F1" s="33"/>
      <c r="G1" s="568"/>
      <c r="H1" s="34"/>
      <c r="I1" s="34"/>
      <c r="J1" s="34"/>
      <c r="K1" s="35"/>
      <c r="L1" s="34"/>
      <c r="M1" s="34"/>
    </row>
    <row r="2" spans="1:13" ht="39.75" customHeight="1">
      <c r="A2" s="465" t="s">
        <v>267</v>
      </c>
      <c r="B2" s="465"/>
      <c r="C2" s="465"/>
      <c r="D2" s="465"/>
      <c r="E2" s="465"/>
      <c r="F2" s="465"/>
      <c r="G2" s="465"/>
      <c r="H2" s="37"/>
      <c r="I2" s="37"/>
      <c r="J2" s="37"/>
      <c r="K2" s="37"/>
      <c r="L2" s="37"/>
      <c r="M2" s="37"/>
    </row>
    <row r="3" spans="1:20" ht="30" customHeight="1">
      <c r="A3" s="466" t="s">
        <v>17</v>
      </c>
      <c r="B3" s="467"/>
      <c r="C3" s="466" t="s">
        <v>40</v>
      </c>
      <c r="D3" s="466" t="s">
        <v>41</v>
      </c>
      <c r="E3" s="466" t="s">
        <v>255</v>
      </c>
      <c r="F3" s="466"/>
      <c r="G3" s="466" t="s">
        <v>256</v>
      </c>
      <c r="H3" s="38"/>
      <c r="I3" s="38"/>
      <c r="J3" s="38"/>
      <c r="K3" s="38"/>
      <c r="L3" s="38"/>
      <c r="M3" s="38"/>
      <c r="N3" s="38"/>
      <c r="O3" s="38"/>
      <c r="P3" s="38"/>
      <c r="Q3" s="38"/>
      <c r="R3" s="38"/>
      <c r="S3" s="39"/>
      <c r="T3" s="39"/>
    </row>
    <row r="4" spans="1:7" ht="96.75" customHeight="1">
      <c r="A4" s="466"/>
      <c r="B4" s="467"/>
      <c r="C4" s="467" t="s">
        <v>29</v>
      </c>
      <c r="D4" s="467"/>
      <c r="E4" s="466" t="s">
        <v>55</v>
      </c>
      <c r="F4" s="466" t="s">
        <v>257</v>
      </c>
      <c r="G4" s="466"/>
    </row>
    <row r="5" spans="1:7" ht="42" customHeight="1">
      <c r="A5" s="40" t="s">
        <v>22</v>
      </c>
      <c r="B5" s="40" t="s">
        <v>18</v>
      </c>
      <c r="C5" s="467"/>
      <c r="D5" s="467"/>
      <c r="E5" s="466"/>
      <c r="F5" s="467"/>
      <c r="G5" s="466"/>
    </row>
    <row r="6" spans="1:9" ht="19.5" customHeight="1">
      <c r="A6" s="468" t="s">
        <v>28</v>
      </c>
      <c r="B6" s="468"/>
      <c r="C6" s="470" t="s">
        <v>258</v>
      </c>
      <c r="D6" s="133" t="s">
        <v>252</v>
      </c>
      <c r="E6" s="41">
        <f>E7+E12+E13</f>
        <v>1716512.9</v>
      </c>
      <c r="F6" s="41">
        <f>F7+F12+F13</f>
        <v>1673277</v>
      </c>
      <c r="G6" s="41">
        <f>F6/E6*100</f>
        <v>97.48117826554056</v>
      </c>
      <c r="H6" s="42"/>
      <c r="I6" s="43"/>
    </row>
    <row r="7" spans="1:9" ht="27.75" customHeight="1">
      <c r="A7" s="468"/>
      <c r="B7" s="468"/>
      <c r="C7" s="470"/>
      <c r="D7" s="44" t="s">
        <v>63</v>
      </c>
      <c r="E7" s="41">
        <f>E9+E10+E11</f>
        <v>1571083.9</v>
      </c>
      <c r="F7" s="41">
        <f>F9+F10+F11</f>
        <v>1550487</v>
      </c>
      <c r="G7" s="45">
        <f>F7/E7*100</f>
        <v>98.68900063198409</v>
      </c>
      <c r="H7" s="42"/>
      <c r="I7" s="43"/>
    </row>
    <row r="8" spans="1:9" ht="15">
      <c r="A8" s="468"/>
      <c r="B8" s="468"/>
      <c r="C8" s="470"/>
      <c r="D8" s="46" t="s">
        <v>42</v>
      </c>
      <c r="E8" s="45"/>
      <c r="F8" s="45"/>
      <c r="G8" s="45"/>
      <c r="H8" s="42"/>
      <c r="I8" s="43"/>
    </row>
    <row r="9" spans="1:9" ht="30.75">
      <c r="A9" s="468"/>
      <c r="B9" s="468"/>
      <c r="C9" s="470"/>
      <c r="D9" s="46" t="s">
        <v>64</v>
      </c>
      <c r="E9" s="45">
        <f>E17+E25+E33+E41+E49+E57</f>
        <v>546997.8</v>
      </c>
      <c r="F9" s="45">
        <f>F17+F25+F33+F41+F49+F57</f>
        <v>532785.8</v>
      </c>
      <c r="G9" s="45">
        <f>F9/E9*100</f>
        <v>97.4018177038372</v>
      </c>
      <c r="H9" s="39"/>
      <c r="I9" s="47"/>
    </row>
    <row r="10" spans="1:9" ht="15">
      <c r="A10" s="468"/>
      <c r="B10" s="468"/>
      <c r="C10" s="470"/>
      <c r="D10" s="46" t="s">
        <v>65</v>
      </c>
      <c r="E10" s="45">
        <f>E18+E26+E34+E42+E50+E58</f>
        <v>1024086.1</v>
      </c>
      <c r="F10" s="45">
        <f>F18+F26+F34+F42+F50+F58</f>
        <v>1017701.2</v>
      </c>
      <c r="G10" s="45">
        <f>F10/E10*100</f>
        <v>99.37652703224855</v>
      </c>
      <c r="H10" s="47"/>
      <c r="I10" s="47"/>
    </row>
    <row r="11" spans="1:9" ht="28.5" customHeight="1">
      <c r="A11" s="468"/>
      <c r="B11" s="468"/>
      <c r="C11" s="470"/>
      <c r="D11" s="46" t="s">
        <v>259</v>
      </c>
      <c r="E11" s="45">
        <f aca="true" t="shared" si="0" ref="E11:F13">E19+E27+E35+E43+E51+E59</f>
        <v>0</v>
      </c>
      <c r="F11" s="45">
        <f t="shared" si="0"/>
        <v>0</v>
      </c>
      <c r="G11" s="45">
        <v>0</v>
      </c>
      <c r="H11" s="47"/>
      <c r="I11" s="39"/>
    </row>
    <row r="12" spans="1:9" ht="32.25">
      <c r="A12" s="468"/>
      <c r="B12" s="468"/>
      <c r="C12" s="470"/>
      <c r="D12" s="48" t="s">
        <v>260</v>
      </c>
      <c r="E12" s="45">
        <f t="shared" si="0"/>
        <v>0</v>
      </c>
      <c r="F12" s="45">
        <f t="shared" si="0"/>
        <v>0</v>
      </c>
      <c r="G12" s="45">
        <v>0</v>
      </c>
      <c r="H12" s="49"/>
      <c r="I12" s="39"/>
    </row>
    <row r="13" spans="1:8" ht="29.25" customHeight="1">
      <c r="A13" s="468"/>
      <c r="B13" s="469"/>
      <c r="C13" s="470"/>
      <c r="D13" s="48" t="s">
        <v>66</v>
      </c>
      <c r="E13" s="45">
        <f t="shared" si="0"/>
        <v>145429</v>
      </c>
      <c r="F13" s="45">
        <f t="shared" si="0"/>
        <v>122790</v>
      </c>
      <c r="G13" s="45">
        <f>F13/E13*100</f>
        <v>84.43295353746501</v>
      </c>
      <c r="H13" s="47"/>
    </row>
    <row r="14" spans="1:7" ht="15">
      <c r="A14" s="468" t="s">
        <v>28</v>
      </c>
      <c r="B14" s="468" t="s">
        <v>16</v>
      </c>
      <c r="C14" s="471" t="s">
        <v>261</v>
      </c>
      <c r="D14" s="133" t="s">
        <v>252</v>
      </c>
      <c r="E14" s="41">
        <f>E15+E20+E21</f>
        <v>813308.9</v>
      </c>
      <c r="F14" s="41">
        <f>F15+F20+F21</f>
        <v>794628</v>
      </c>
      <c r="G14" s="41">
        <f>F14/E14*100</f>
        <v>97.70309903162254</v>
      </c>
    </row>
    <row r="15" spans="1:7" ht="15">
      <c r="A15" s="468"/>
      <c r="B15" s="468"/>
      <c r="C15" s="471"/>
      <c r="D15" s="44" t="s">
        <v>63</v>
      </c>
      <c r="E15" s="45">
        <f>E17+E18+E19</f>
        <v>740543</v>
      </c>
      <c r="F15" s="45">
        <f>F17+F18+F19</f>
        <v>734000.8</v>
      </c>
      <c r="G15" s="45">
        <f>F15/E15*100</f>
        <v>99.1165671676054</v>
      </c>
    </row>
    <row r="16" spans="1:7" ht="15">
      <c r="A16" s="468"/>
      <c r="B16" s="468"/>
      <c r="C16" s="471"/>
      <c r="D16" s="46" t="s">
        <v>42</v>
      </c>
      <c r="E16" s="45"/>
      <c r="F16" s="45"/>
      <c r="G16" s="45"/>
    </row>
    <row r="17" spans="1:7" ht="30.75">
      <c r="A17" s="468"/>
      <c r="B17" s="468"/>
      <c r="C17" s="471"/>
      <c r="D17" s="46" t="s">
        <v>64</v>
      </c>
      <c r="E17" s="45">
        <f>'Ф 1 2019+'!N22+'Ф 1 2019+'!N23+'Ф 1 2019+'!N29+'Ф 1 2019+'!N32+75+'Ф 1 2019+'!N39</f>
        <v>227309.19999999998</v>
      </c>
      <c r="F17" s="45">
        <f>'Ф 1 2019+'!O22+'Ф 1 2019+'!O23+'Ф 1 2019+'!O29+'Ф 1 2019+'!O32+75+'Ф 1 2019+'!O39</f>
        <v>224391</v>
      </c>
      <c r="G17" s="45">
        <f>F17/E17*100</f>
        <v>98.71619802454103</v>
      </c>
    </row>
    <row r="18" spans="1:10" ht="15">
      <c r="A18" s="468"/>
      <c r="B18" s="468"/>
      <c r="C18" s="471"/>
      <c r="D18" s="46" t="s">
        <v>65</v>
      </c>
      <c r="E18" s="45">
        <f>'Ф 1 2019+'!N20+'Ф 1 2019+'!N26+'Ф 1 2019+'!N27+'Ф 1 2019+'!N28+'Ф 1 2019+'!N31+'Ф 1 2019+'!N36+'Ф 1 2019+'!N37-75</f>
        <v>513233.8</v>
      </c>
      <c r="F18" s="45">
        <f>'Ф 1 2019+'!O20+'Ф 1 2019+'!O26+'Ф 1 2019+'!O27+'Ф 1 2019+'!O28+'Ф 1 2019+'!O31+'Ф 1 2019+'!O36+'Ф 1 2019+'!O37-75</f>
        <v>509609.8</v>
      </c>
      <c r="G18" s="45">
        <f>F18/E18*100</f>
        <v>99.29388906186615</v>
      </c>
      <c r="H18" s="50"/>
      <c r="I18" s="51"/>
      <c r="J18" s="51"/>
    </row>
    <row r="19" spans="1:7" ht="15">
      <c r="A19" s="468"/>
      <c r="B19" s="468"/>
      <c r="C19" s="471"/>
      <c r="D19" s="46" t="s">
        <v>259</v>
      </c>
      <c r="E19" s="45">
        <v>0</v>
      </c>
      <c r="F19" s="45">
        <v>0</v>
      </c>
      <c r="G19" s="45">
        <v>0</v>
      </c>
    </row>
    <row r="20" spans="1:7" ht="60" customHeight="1">
      <c r="A20" s="468"/>
      <c r="B20" s="468"/>
      <c r="C20" s="471"/>
      <c r="D20" s="48" t="s">
        <v>260</v>
      </c>
      <c r="E20" s="45">
        <v>0</v>
      </c>
      <c r="F20" s="45">
        <v>0</v>
      </c>
      <c r="G20" s="45">
        <v>0</v>
      </c>
    </row>
    <row r="21" spans="1:7" ht="15">
      <c r="A21" s="468"/>
      <c r="B21" s="468"/>
      <c r="C21" s="471"/>
      <c r="D21" s="48" t="s">
        <v>66</v>
      </c>
      <c r="E21" s="45">
        <v>72765.9</v>
      </c>
      <c r="F21" s="45">
        <v>60627.2</v>
      </c>
      <c r="G21" s="45">
        <f>F21/E21*100</f>
        <v>83.31814764883002</v>
      </c>
    </row>
    <row r="22" spans="1:7" ht="15">
      <c r="A22" s="472" t="s">
        <v>28</v>
      </c>
      <c r="B22" s="472" t="s">
        <v>15</v>
      </c>
      <c r="C22" s="474" t="s">
        <v>262</v>
      </c>
      <c r="D22" s="133" t="s">
        <v>252</v>
      </c>
      <c r="E22" s="41">
        <f>E23+E28+E29</f>
        <v>654422.4</v>
      </c>
      <c r="F22" s="41">
        <f>F23+F28+F29</f>
        <v>636398.9</v>
      </c>
      <c r="G22" s="41">
        <f>F22/E22*100</f>
        <v>97.24589194990881</v>
      </c>
    </row>
    <row r="23" spans="1:7" ht="39.75" customHeight="1">
      <c r="A23" s="473"/>
      <c r="B23" s="473"/>
      <c r="C23" s="475"/>
      <c r="D23" s="44" t="s">
        <v>63</v>
      </c>
      <c r="E23" s="45">
        <f>E25+E26+E27</f>
        <v>624977.2000000001</v>
      </c>
      <c r="F23" s="45">
        <f>F25+F26+F27</f>
        <v>614215.3</v>
      </c>
      <c r="G23" s="45">
        <f>F23/E23*100</f>
        <v>98.2780331826505</v>
      </c>
    </row>
    <row r="24" spans="1:7" ht="15">
      <c r="A24" s="473"/>
      <c r="B24" s="473"/>
      <c r="C24" s="475"/>
      <c r="D24" s="46" t="s">
        <v>42</v>
      </c>
      <c r="E24" s="45"/>
      <c r="F24" s="45"/>
      <c r="G24" s="45"/>
    </row>
    <row r="25" spans="1:7" ht="30.75">
      <c r="A25" s="473"/>
      <c r="B25" s="473"/>
      <c r="C25" s="475"/>
      <c r="D25" s="46" t="s">
        <v>64</v>
      </c>
      <c r="E25" s="45">
        <f>'Ф 1 2019+'!N46+'Ф 1 2019+'!N47+'Ф 1 2019+'!N52+'Ф 1 2019+'!N57+'Ф 1 2019+'!N60+'Ф 1 2019+'!N61+'Ф 1 2019+'!N66+'Ф 1 2019+'!N68+'Ф 1 2019+'!N73+'Ф 1 2019+'!N74+'Ф 1 2019+'!N76+'Ф 1 2019+'!N82+'Ф 1 2019+'!N83</f>
        <v>132542.30000000002</v>
      </c>
      <c r="F25" s="45">
        <f>'Ф 1 2019+'!O46+'Ф 1 2019+'!O47+'Ф 1 2019+'!O52+'Ф 1 2019+'!O57+'Ф 1 2019+'!O60+'Ф 1 2019+'!O61+'Ф 1 2019+'!O66+'Ф 1 2019+'!O68+'Ф 1 2019+'!O73+'Ф 1 2019+'!O74+'Ф 1 2019+'!O76+'Ф 1 2019+'!N82+'Ф 1 2019+'!O83</f>
        <v>124526.5</v>
      </c>
      <c r="G25" s="45">
        <f>F25/E25*100</f>
        <v>93.95227033181104</v>
      </c>
    </row>
    <row r="26" spans="1:7" ht="15">
      <c r="A26" s="473"/>
      <c r="B26" s="473"/>
      <c r="C26" s="475"/>
      <c r="D26" s="46" t="s">
        <v>65</v>
      </c>
      <c r="E26" s="45">
        <f>'Ф 1 2019+'!N43+'Ф 1 2019+'!N44+'Ф 1 2019+'!N45+'Ф 1 2019+'!N59+'Ф 1 2019+'!N64+'Ф 1 2019+'!N67+'Ф 1 2019+'!N70+'Ф 1 2019+'!N71+'Ф 1 2019+'!N78+'Ф 1 2019+'!N79</f>
        <v>492434.9</v>
      </c>
      <c r="F26" s="45">
        <f>'Ф 1 2019+'!O43+'Ф 1 2019+'!O44+'Ф 1 2019+'!O45+'Ф 1 2019+'!O59+'Ф 1 2019+'!O64+'Ф 1 2019+'!O67+'Ф 1 2019+'!O70+'Ф 1 2019+'!O71+'Ф 1 2019+'!O78+'Ф 1 2019+'!O79</f>
        <v>489688.8</v>
      </c>
      <c r="G26" s="45">
        <f>F26/E26*100</f>
        <v>99.44234253096195</v>
      </c>
    </row>
    <row r="27" spans="1:9" ht="15">
      <c r="A27" s="473"/>
      <c r="B27" s="473"/>
      <c r="C27" s="475"/>
      <c r="D27" s="46" t="s">
        <v>259</v>
      </c>
      <c r="E27" s="45">
        <v>0</v>
      </c>
      <c r="F27" s="45">
        <v>0</v>
      </c>
      <c r="G27" s="45">
        <v>0</v>
      </c>
      <c r="H27" s="39"/>
      <c r="I27" s="39"/>
    </row>
    <row r="28" spans="1:7" ht="30.75">
      <c r="A28" s="473"/>
      <c r="B28" s="473"/>
      <c r="C28" s="475"/>
      <c r="D28" s="48" t="s">
        <v>260</v>
      </c>
      <c r="E28" s="45">
        <v>0</v>
      </c>
      <c r="F28" s="45">
        <v>0</v>
      </c>
      <c r="G28" s="45">
        <v>0</v>
      </c>
    </row>
    <row r="29" spans="1:7" ht="15">
      <c r="A29" s="473"/>
      <c r="B29" s="473"/>
      <c r="C29" s="475"/>
      <c r="D29" s="48" t="s">
        <v>66</v>
      </c>
      <c r="E29" s="45">
        <v>29445.2</v>
      </c>
      <c r="F29" s="45">
        <v>22183.6</v>
      </c>
      <c r="G29" s="45">
        <f>F29/E29*100</f>
        <v>75.33859508510724</v>
      </c>
    </row>
    <row r="30" spans="1:29" s="53" customFormat="1" ht="15">
      <c r="A30" s="472" t="s">
        <v>28</v>
      </c>
      <c r="B30" s="472" t="s">
        <v>83</v>
      </c>
      <c r="C30" s="474" t="s">
        <v>263</v>
      </c>
      <c r="D30" s="133" t="s">
        <v>252</v>
      </c>
      <c r="E30" s="41">
        <f>E31+E36+E37</f>
        <v>169010.19999999998</v>
      </c>
      <c r="F30" s="41">
        <f>F31+F36+F37</f>
        <v>164260.19999999998</v>
      </c>
      <c r="G30" s="52">
        <f>F30/E30*100</f>
        <v>97.18951873910568</v>
      </c>
      <c r="H30" s="36"/>
      <c r="I30" s="36"/>
      <c r="J30" s="39"/>
      <c r="K30" s="39"/>
      <c r="L30" s="39"/>
      <c r="M30" s="39"/>
      <c r="N30" s="39"/>
      <c r="O30" s="39"/>
      <c r="P30" s="39"/>
      <c r="Q30" s="39"/>
      <c r="R30" s="39"/>
      <c r="S30" s="39"/>
      <c r="T30" s="39"/>
      <c r="U30" s="39"/>
      <c r="V30" s="39"/>
      <c r="W30" s="39"/>
      <c r="X30" s="39"/>
      <c r="Y30" s="39"/>
      <c r="Z30" s="39"/>
      <c r="AA30" s="39"/>
      <c r="AB30" s="39"/>
      <c r="AC30" s="39"/>
    </row>
    <row r="31" spans="1:7" ht="36.75" customHeight="1">
      <c r="A31" s="473"/>
      <c r="B31" s="473"/>
      <c r="C31" s="475"/>
      <c r="D31" s="44" t="s">
        <v>63</v>
      </c>
      <c r="E31" s="54">
        <f>E33+E34+E35</f>
        <v>136399.3</v>
      </c>
      <c r="F31" s="54">
        <f>F33+F34+F35</f>
        <v>134297.59999999998</v>
      </c>
      <c r="G31" s="54">
        <f>F31/E31*100</f>
        <v>98.45915631531832</v>
      </c>
    </row>
    <row r="32" spans="1:7" ht="15">
      <c r="A32" s="473"/>
      <c r="B32" s="473"/>
      <c r="C32" s="475"/>
      <c r="D32" s="46" t="s">
        <v>42</v>
      </c>
      <c r="E32" s="45"/>
      <c r="F32" s="45"/>
      <c r="G32" s="52"/>
    </row>
    <row r="33" spans="1:7" ht="30.75">
      <c r="A33" s="473"/>
      <c r="B33" s="473"/>
      <c r="C33" s="475"/>
      <c r="D33" s="46" t="s">
        <v>64</v>
      </c>
      <c r="E33" s="45">
        <f>'Ф 1 2019+'!N90+'Ф 1 2019+'!N91+'Ф 1 2019+'!N94+'Ф 1 2019+'!N98+'Ф 1 2019+'!N99+'Ф 1 2019+'!N106+'Ф 1 2019+'!N108+'Ф 1 2019+'!N109</f>
        <v>136329</v>
      </c>
      <c r="F33" s="45">
        <f>'Ф 1 2019+'!O90+'Ф 1 2019+'!O91+'Ф 1 2019+'!O94+'Ф 1 2019+'!O98+'Ф 1 2019+'!O99+'Ф 1 2019+'!O106+'Ф 1 2019+'!O108+'Ф 1 2019+'!O109</f>
        <v>134227.3</v>
      </c>
      <c r="G33" s="54">
        <f>F33/E33*100</f>
        <v>98.45836175721966</v>
      </c>
    </row>
    <row r="34" spans="1:7" ht="15">
      <c r="A34" s="473"/>
      <c r="B34" s="473"/>
      <c r="C34" s="475"/>
      <c r="D34" s="46" t="s">
        <v>65</v>
      </c>
      <c r="E34" s="45">
        <f>'Ф 1 2019+'!N96</f>
        <v>70.3</v>
      </c>
      <c r="F34" s="45">
        <f>'Ф 1 2019+'!O96</f>
        <v>70.3</v>
      </c>
      <c r="G34" s="54">
        <f>F34/E34*100</f>
        <v>100</v>
      </c>
    </row>
    <row r="35" spans="1:7" ht="15">
      <c r="A35" s="473"/>
      <c r="B35" s="473"/>
      <c r="C35" s="475"/>
      <c r="D35" s="46" t="s">
        <v>259</v>
      </c>
      <c r="E35" s="45">
        <f>'[1]Форма 1 (1-19)'!M57+'[1]Форма 1 (1-19)'!M58</f>
        <v>0</v>
      </c>
      <c r="F35" s="45">
        <v>0</v>
      </c>
      <c r="G35" s="54">
        <v>0</v>
      </c>
    </row>
    <row r="36" spans="1:7" ht="30.75">
      <c r="A36" s="473"/>
      <c r="B36" s="473"/>
      <c r="C36" s="475"/>
      <c r="D36" s="48" t="s">
        <v>260</v>
      </c>
      <c r="E36" s="45">
        <v>0</v>
      </c>
      <c r="F36" s="45">
        <v>0</v>
      </c>
      <c r="G36" s="45">
        <v>0</v>
      </c>
    </row>
    <row r="37" spans="1:7" ht="15">
      <c r="A37" s="473"/>
      <c r="B37" s="473"/>
      <c r="C37" s="475"/>
      <c r="D37" s="48" t="s">
        <v>66</v>
      </c>
      <c r="E37" s="45">
        <f>15382.6+17228.3</f>
        <v>32610.9</v>
      </c>
      <c r="F37" s="45">
        <f>14816.4+15146.2</f>
        <v>29962.6</v>
      </c>
      <c r="G37" s="45">
        <f>F37/E37*100</f>
        <v>91.8790956398014</v>
      </c>
    </row>
    <row r="38" spans="1:7" ht="23.25" customHeight="1">
      <c r="A38" s="468" t="s">
        <v>28</v>
      </c>
      <c r="B38" s="468" t="s">
        <v>86</v>
      </c>
      <c r="C38" s="470" t="s">
        <v>264</v>
      </c>
      <c r="D38" s="133" t="s">
        <v>252</v>
      </c>
      <c r="E38" s="41">
        <f>E39</f>
        <v>44246.5</v>
      </c>
      <c r="F38" s="41">
        <f>F39+F42</f>
        <v>43196.200000000004</v>
      </c>
      <c r="G38" s="41">
        <f>F38/E38*100</f>
        <v>97.6262529239601</v>
      </c>
    </row>
    <row r="39" spans="1:7" ht="15">
      <c r="A39" s="468"/>
      <c r="B39" s="468"/>
      <c r="C39" s="470"/>
      <c r="D39" s="44" t="s">
        <v>63</v>
      </c>
      <c r="E39" s="45">
        <f>E41+E42</f>
        <v>44246.5</v>
      </c>
      <c r="F39" s="45">
        <f>F41+F42</f>
        <v>43196.200000000004</v>
      </c>
      <c r="G39" s="45">
        <f>F39/E39*100</f>
        <v>97.6262529239601</v>
      </c>
    </row>
    <row r="40" spans="1:7" ht="15">
      <c r="A40" s="468"/>
      <c r="B40" s="468"/>
      <c r="C40" s="470"/>
      <c r="D40" s="46" t="s">
        <v>42</v>
      </c>
      <c r="E40" s="45"/>
      <c r="F40" s="45"/>
      <c r="G40" s="45"/>
    </row>
    <row r="41" spans="1:7" ht="30.75">
      <c r="A41" s="468"/>
      <c r="B41" s="468"/>
      <c r="C41" s="470"/>
      <c r="D41" s="46" t="s">
        <v>64</v>
      </c>
      <c r="E41" s="45">
        <f>'Ф 1 2019+'!N113+'Ф 1 2019+'!N115+'Ф 1 2019+'!N117</f>
        <v>44246.5</v>
      </c>
      <c r="F41" s="45">
        <f>'Ф 1 2019+'!O113+'Ф 1 2019+'!O115+'Ф 1 2019+'!O117</f>
        <v>43196.200000000004</v>
      </c>
      <c r="G41" s="45">
        <f>F41/E41*100</f>
        <v>97.6262529239601</v>
      </c>
    </row>
    <row r="42" spans="1:7" ht="15">
      <c r="A42" s="468"/>
      <c r="B42" s="468"/>
      <c r="C42" s="470"/>
      <c r="D42" s="46" t="s">
        <v>65</v>
      </c>
      <c r="E42" s="45">
        <v>0</v>
      </c>
      <c r="F42" s="45">
        <v>0</v>
      </c>
      <c r="G42" s="45">
        <v>0</v>
      </c>
    </row>
    <row r="43" spans="1:7" ht="15">
      <c r="A43" s="468"/>
      <c r="B43" s="468"/>
      <c r="C43" s="470"/>
      <c r="D43" s="46" t="s">
        <v>259</v>
      </c>
      <c r="E43" s="45">
        <v>0</v>
      </c>
      <c r="F43" s="45">
        <v>0</v>
      </c>
      <c r="G43" s="45">
        <v>0</v>
      </c>
    </row>
    <row r="44" spans="1:7" ht="30.75">
      <c r="A44" s="468"/>
      <c r="B44" s="468"/>
      <c r="C44" s="470"/>
      <c r="D44" s="48" t="s">
        <v>260</v>
      </c>
      <c r="E44" s="45">
        <v>0</v>
      </c>
      <c r="F44" s="45">
        <v>0</v>
      </c>
      <c r="G44" s="45">
        <v>0</v>
      </c>
    </row>
    <row r="45" spans="1:7" ht="15">
      <c r="A45" s="468"/>
      <c r="B45" s="468"/>
      <c r="C45" s="470"/>
      <c r="D45" s="48" t="s">
        <v>66</v>
      </c>
      <c r="E45" s="45">
        <v>0</v>
      </c>
      <c r="F45" s="45">
        <v>0</v>
      </c>
      <c r="G45" s="45">
        <v>0</v>
      </c>
    </row>
    <row r="46" spans="1:7" ht="15">
      <c r="A46" s="468" t="s">
        <v>28</v>
      </c>
      <c r="B46" s="468" t="s">
        <v>91</v>
      </c>
      <c r="C46" s="470" t="s">
        <v>265</v>
      </c>
      <c r="D46" s="133" t="s">
        <v>252</v>
      </c>
      <c r="E46" s="41">
        <f>E47</f>
        <v>4759.1</v>
      </c>
      <c r="F46" s="41">
        <f>F47</f>
        <v>4684.5</v>
      </c>
      <c r="G46" s="41">
        <f>F46/E46*100</f>
        <v>98.43247672879325</v>
      </c>
    </row>
    <row r="47" spans="1:7" ht="15">
      <c r="A47" s="468"/>
      <c r="B47" s="468"/>
      <c r="C47" s="470"/>
      <c r="D47" s="44" t="s">
        <v>63</v>
      </c>
      <c r="E47" s="45">
        <f>E49+E50</f>
        <v>4759.1</v>
      </c>
      <c r="F47" s="45">
        <f>F49+F50</f>
        <v>4684.5</v>
      </c>
      <c r="G47" s="45">
        <f>F47/E47*100</f>
        <v>98.43247672879325</v>
      </c>
    </row>
    <row r="48" spans="1:7" ht="15">
      <c r="A48" s="468"/>
      <c r="B48" s="468"/>
      <c r="C48" s="470"/>
      <c r="D48" s="46" t="s">
        <v>42</v>
      </c>
      <c r="E48" s="45"/>
      <c r="F48" s="45"/>
      <c r="G48" s="45"/>
    </row>
    <row r="49" spans="1:7" ht="30.75">
      <c r="A49" s="468"/>
      <c r="B49" s="468"/>
      <c r="C49" s="470"/>
      <c r="D49" s="46" t="s">
        <v>64</v>
      </c>
      <c r="E49" s="45">
        <f>'Ф 1 2019+'!N120+'Ф 1 2019+'!N121</f>
        <v>1640</v>
      </c>
      <c r="F49" s="45">
        <f>'Ф 1 2019+'!O120+'Ф 1 2019+'!O121</f>
        <v>1565.3999999999999</v>
      </c>
      <c r="G49" s="45">
        <f>F49/E49*100</f>
        <v>95.45121951219512</v>
      </c>
    </row>
    <row r="50" spans="1:7" ht="15">
      <c r="A50" s="468"/>
      <c r="B50" s="468"/>
      <c r="C50" s="470"/>
      <c r="D50" s="46" t="s">
        <v>65</v>
      </c>
      <c r="E50" s="45">
        <f>'Ф 1 2019+'!N122</f>
        <v>3119.1</v>
      </c>
      <c r="F50" s="45">
        <f>'Ф 1 2019+'!O122</f>
        <v>3119.1</v>
      </c>
      <c r="G50" s="45">
        <f>F50/E50*100</f>
        <v>100</v>
      </c>
    </row>
    <row r="51" spans="1:7" ht="15">
      <c r="A51" s="468"/>
      <c r="B51" s="468"/>
      <c r="C51" s="470"/>
      <c r="D51" s="46" t="s">
        <v>259</v>
      </c>
      <c r="E51" s="45">
        <v>0</v>
      </c>
      <c r="F51" s="45">
        <v>0</v>
      </c>
      <c r="G51" s="45">
        <v>0</v>
      </c>
    </row>
    <row r="52" spans="1:7" ht="30.75">
      <c r="A52" s="468"/>
      <c r="B52" s="468"/>
      <c r="C52" s="470"/>
      <c r="D52" s="48" t="s">
        <v>260</v>
      </c>
      <c r="E52" s="45">
        <v>0</v>
      </c>
      <c r="F52" s="45">
        <v>0</v>
      </c>
      <c r="G52" s="45">
        <v>0</v>
      </c>
    </row>
    <row r="53" spans="1:7" ht="15">
      <c r="A53" s="468"/>
      <c r="B53" s="468"/>
      <c r="C53" s="470"/>
      <c r="D53" s="48" t="s">
        <v>66</v>
      </c>
      <c r="E53" s="45">
        <v>0</v>
      </c>
      <c r="F53" s="45">
        <v>0</v>
      </c>
      <c r="G53" s="45">
        <v>0</v>
      </c>
    </row>
    <row r="54" spans="1:7" ht="15">
      <c r="A54" s="468" t="s">
        <v>28</v>
      </c>
      <c r="B54" s="468" t="s">
        <v>94</v>
      </c>
      <c r="C54" s="470" t="s">
        <v>266</v>
      </c>
      <c r="D54" s="133" t="s">
        <v>252</v>
      </c>
      <c r="E54" s="41">
        <f>E55+E60+E61</f>
        <v>30765.8</v>
      </c>
      <c r="F54" s="41">
        <f>F55+F60+F61</f>
        <v>30109.199999999997</v>
      </c>
      <c r="G54" s="41">
        <f>F54/E54*100</f>
        <v>97.86581203804224</v>
      </c>
    </row>
    <row r="55" spans="1:7" ht="15">
      <c r="A55" s="468"/>
      <c r="B55" s="468"/>
      <c r="C55" s="470"/>
      <c r="D55" s="44" t="s">
        <v>63</v>
      </c>
      <c r="E55" s="45">
        <f>E57+E58</f>
        <v>20158.8</v>
      </c>
      <c r="F55" s="45">
        <f>F57+F58</f>
        <v>20092.6</v>
      </c>
      <c r="G55" s="45">
        <f>F55/E55*100</f>
        <v>99.67160743695061</v>
      </c>
    </row>
    <row r="56" spans="1:7" ht="15">
      <c r="A56" s="468"/>
      <c r="B56" s="468"/>
      <c r="C56" s="470"/>
      <c r="D56" s="46" t="s">
        <v>42</v>
      </c>
      <c r="E56" s="45"/>
      <c r="F56" s="45"/>
      <c r="G56" s="45"/>
    </row>
    <row r="57" spans="1:7" ht="30.75">
      <c r="A57" s="468"/>
      <c r="B57" s="468"/>
      <c r="C57" s="470"/>
      <c r="D57" s="46" t="s">
        <v>64</v>
      </c>
      <c r="E57" s="45">
        <f>'Ф 1 2019+'!N127+'Ф 1 2019+'!N129+'Ф 1 2019+'!N131+'Ф 1 2019+'!N134+'Ф 1 2019+'!N136+'Ф 1 2019+'!N140+'Ф 1 2019+'!N142+'Ф 1 2019+'!N143</f>
        <v>4930.8</v>
      </c>
      <c r="F57" s="45">
        <f>'Ф 1 2019+'!O127+'Ф 1 2019+'!O129+'Ф 1 2019+'!O131+'Ф 1 2019+'!O134+'Ф 1 2019+'!O136+'Ф 1 2019+'!O140+'Ф 1 2019+'!O142+'Ф 1 2019+'!O143</f>
        <v>4879.4</v>
      </c>
      <c r="G57" s="45">
        <f>F57/E57*100</f>
        <v>98.95757280765798</v>
      </c>
    </row>
    <row r="58" spans="1:7" ht="15">
      <c r="A58" s="468"/>
      <c r="B58" s="468"/>
      <c r="C58" s="470"/>
      <c r="D58" s="46" t="s">
        <v>65</v>
      </c>
      <c r="E58" s="45">
        <f>'Ф 1 2019+'!N130+'Ф 1 2019+'!N133+'Ф 1 2019+'!N135+'Ф 1 2019+'!N139+'Ф 1 2019+'!N141+'Ф 1 2019+'!N144</f>
        <v>15228</v>
      </c>
      <c r="F58" s="45">
        <f>'Ф 1 2019+'!O130+'Ф 1 2019+'!O133+'Ф 1 2019+'!O135+'Ф 1 2019+'!O139+'Ф 1 2019+'!O141+'Ф 1 2019+'!O144</f>
        <v>15213.2</v>
      </c>
      <c r="G58" s="45">
        <f>F58/E58*100</f>
        <v>99.90281061203048</v>
      </c>
    </row>
    <row r="59" spans="1:7" ht="15">
      <c r="A59" s="468"/>
      <c r="B59" s="468"/>
      <c r="C59" s="470"/>
      <c r="D59" s="46" t="s">
        <v>259</v>
      </c>
      <c r="E59" s="45">
        <v>0</v>
      </c>
      <c r="F59" s="45">
        <v>0</v>
      </c>
      <c r="G59" s="45">
        <v>0</v>
      </c>
    </row>
    <row r="60" spans="1:7" ht="30.75">
      <c r="A60" s="468"/>
      <c r="B60" s="468"/>
      <c r="C60" s="470"/>
      <c r="D60" s="48" t="s">
        <v>260</v>
      </c>
      <c r="E60" s="45">
        <v>0</v>
      </c>
      <c r="F60" s="45">
        <v>0</v>
      </c>
      <c r="G60" s="45">
        <v>0</v>
      </c>
    </row>
    <row r="61" spans="1:7" ht="15">
      <c r="A61" s="468"/>
      <c r="B61" s="468"/>
      <c r="C61" s="470"/>
      <c r="D61" s="48" t="s">
        <v>66</v>
      </c>
      <c r="E61" s="45">
        <v>10607</v>
      </c>
      <c r="F61" s="45">
        <v>10016.6</v>
      </c>
      <c r="G61" s="45">
        <f>F61/E61*100</f>
        <v>94.43386442915056</v>
      </c>
    </row>
  </sheetData>
  <sheetProtection/>
  <mergeCells count="30">
    <mergeCell ref="A54:A61"/>
    <mergeCell ref="B54:B61"/>
    <mergeCell ref="C54:C61"/>
    <mergeCell ref="A38:A45"/>
    <mergeCell ref="B38:B45"/>
    <mergeCell ref="C38:C45"/>
    <mergeCell ref="A46:A53"/>
    <mergeCell ref="B46:B53"/>
    <mergeCell ref="C46:C53"/>
    <mergeCell ref="A22:A29"/>
    <mergeCell ref="B22:B29"/>
    <mergeCell ref="C22:C29"/>
    <mergeCell ref="A30:A37"/>
    <mergeCell ref="B30:B37"/>
    <mergeCell ref="C30:C37"/>
    <mergeCell ref="A6:A13"/>
    <mergeCell ref="B6:B13"/>
    <mergeCell ref="C6:C13"/>
    <mergeCell ref="A14:A21"/>
    <mergeCell ref="B14:B21"/>
    <mergeCell ref="C14:C21"/>
    <mergeCell ref="A1:D1"/>
    <mergeCell ref="A2:G2"/>
    <mergeCell ref="A3:B4"/>
    <mergeCell ref="C3:C5"/>
    <mergeCell ref="D3:D5"/>
    <mergeCell ref="E3:F3"/>
    <mergeCell ref="G3:G5"/>
    <mergeCell ref="E4:E5"/>
    <mergeCell ref="F4:F5"/>
  </mergeCells>
  <printOptions/>
  <pageMargins left="0.7086614173228347" right="0.7086614173228347" top="0.7480314960629921" bottom="0.5511811023622047" header="0.31496062992125984" footer="0.31496062992125984"/>
  <pageSetup fitToHeight="3" fitToWidth="1" horizontalDpi="600" verticalDpi="600" orientation="landscape" paperSize="9" scale="89" r:id="rId1"/>
  <rowBreaks count="1" manualBreakCount="1">
    <brk id="29" max="6" man="1"/>
  </rowBreaks>
</worksheet>
</file>

<file path=xl/worksheets/sheet3.xml><?xml version="1.0" encoding="utf-8"?>
<worksheet xmlns="http://schemas.openxmlformats.org/spreadsheetml/2006/main" xmlns:r="http://schemas.openxmlformats.org/officeDocument/2006/relationships">
  <sheetPr>
    <tabColor rgb="FFC5FFE2"/>
    <pageSetUpPr fitToPage="1"/>
  </sheetPr>
  <dimension ref="A1:L80"/>
  <sheetViews>
    <sheetView view="pageBreakPreview" zoomScale="25" zoomScaleSheetLayoutView="25" zoomScalePageLayoutView="0" workbookViewId="0" topLeftCell="A1">
      <selection activeCell="L7" sqref="L7"/>
    </sheetView>
  </sheetViews>
  <sheetFormatPr defaultColWidth="9.140625" defaultRowHeight="15"/>
  <cols>
    <col min="1" max="1" width="3.8515625" style="6" customWidth="1"/>
    <col min="2" max="2" width="3.00390625" style="6" customWidth="1"/>
    <col min="3" max="3" width="3.8515625" style="6" customWidth="1"/>
    <col min="4" max="4" width="3.00390625" style="6" customWidth="1"/>
    <col min="5" max="5" width="35.57421875" style="171" customWidth="1"/>
    <col min="6" max="6" width="16.28125" style="166" customWidth="1"/>
    <col min="7" max="7" width="12.421875" style="322" customWidth="1"/>
    <col min="8" max="8" width="12.7109375" style="322" customWidth="1"/>
    <col min="9" max="9" width="24.7109375" style="132" customWidth="1"/>
    <col min="10" max="10" width="53.28125" style="562" customWidth="1"/>
    <col min="11" max="11" width="15.421875" style="308" customWidth="1"/>
    <col min="12" max="12" width="17.140625" style="6" customWidth="1"/>
    <col min="13" max="16384" width="8.8515625" style="6" customWidth="1"/>
  </cols>
  <sheetData>
    <row r="1" spans="1:10" ht="15">
      <c r="A1" s="406" t="s">
        <v>433</v>
      </c>
      <c r="B1" s="476"/>
      <c r="C1" s="476"/>
      <c r="D1" s="476"/>
      <c r="E1" s="476"/>
      <c r="F1" s="476"/>
      <c r="G1" s="476"/>
      <c r="H1" s="476"/>
      <c r="I1" s="476"/>
      <c r="J1" s="476"/>
    </row>
    <row r="2" spans="1:10" ht="15">
      <c r="A2" s="5"/>
      <c r="B2" s="5"/>
      <c r="C2" s="5"/>
      <c r="D2" s="4"/>
      <c r="E2" s="169"/>
      <c r="F2" s="158"/>
      <c r="G2" s="320"/>
      <c r="H2" s="320"/>
      <c r="I2" s="128"/>
      <c r="J2" s="554"/>
    </row>
    <row r="3" spans="1:11" ht="9.75">
      <c r="A3" s="477" t="s">
        <v>17</v>
      </c>
      <c r="B3" s="478"/>
      <c r="C3" s="478"/>
      <c r="D3" s="479"/>
      <c r="E3" s="480" t="s">
        <v>23</v>
      </c>
      <c r="F3" s="480" t="s">
        <v>0</v>
      </c>
      <c r="G3" s="482" t="s">
        <v>53</v>
      </c>
      <c r="H3" s="484" t="s">
        <v>54</v>
      </c>
      <c r="I3" s="484" t="s">
        <v>14</v>
      </c>
      <c r="J3" s="564" t="s">
        <v>45</v>
      </c>
      <c r="K3" s="565" t="s">
        <v>46</v>
      </c>
    </row>
    <row r="4" spans="1:11" ht="47.25" customHeight="1">
      <c r="A4" s="3" t="s">
        <v>22</v>
      </c>
      <c r="B4" s="3" t="s">
        <v>18</v>
      </c>
      <c r="C4" s="3" t="s">
        <v>19</v>
      </c>
      <c r="D4" s="3" t="s">
        <v>20</v>
      </c>
      <c r="E4" s="481"/>
      <c r="F4" s="481"/>
      <c r="G4" s="483"/>
      <c r="H4" s="485"/>
      <c r="I4" s="485"/>
      <c r="J4" s="566"/>
      <c r="K4" s="567"/>
    </row>
    <row r="5" spans="1:11" s="120" customFormat="1" ht="34.5">
      <c r="A5" s="186" t="s">
        <v>28</v>
      </c>
      <c r="B5" s="186" t="s">
        <v>16</v>
      </c>
      <c r="C5" s="186"/>
      <c r="D5" s="186"/>
      <c r="E5" s="187" t="s">
        <v>261</v>
      </c>
      <c r="F5" s="130"/>
      <c r="G5" s="181"/>
      <c r="H5" s="181"/>
      <c r="I5" s="129"/>
      <c r="J5" s="329"/>
      <c r="K5" s="309"/>
    </row>
    <row r="6" spans="1:11" s="124" customFormat="1" ht="153.75" customHeight="1">
      <c r="A6" s="121" t="s">
        <v>28</v>
      </c>
      <c r="B6" s="122">
        <v>1</v>
      </c>
      <c r="C6" s="122" t="s">
        <v>28</v>
      </c>
      <c r="D6" s="123"/>
      <c r="E6" s="167" t="s">
        <v>77</v>
      </c>
      <c r="F6" s="159"/>
      <c r="G6" s="32">
        <v>2019</v>
      </c>
      <c r="H6" s="32">
        <v>2019</v>
      </c>
      <c r="I6" s="131" t="s">
        <v>405</v>
      </c>
      <c r="J6" s="555" t="s">
        <v>550</v>
      </c>
      <c r="K6" s="310"/>
    </row>
    <row r="7" spans="1:12" s="126" customFormat="1" ht="402.75">
      <c r="A7" s="122" t="s">
        <v>28</v>
      </c>
      <c r="B7" s="122" t="s">
        <v>16</v>
      </c>
      <c r="C7" s="122" t="s">
        <v>28</v>
      </c>
      <c r="D7" s="122" t="s">
        <v>83</v>
      </c>
      <c r="E7" s="157" t="s">
        <v>84</v>
      </c>
      <c r="F7" s="131" t="s">
        <v>404</v>
      </c>
      <c r="G7" s="32">
        <v>2019</v>
      </c>
      <c r="H7" s="32">
        <v>2019</v>
      </c>
      <c r="I7" s="131" t="s">
        <v>406</v>
      </c>
      <c r="J7" s="556" t="s">
        <v>532</v>
      </c>
      <c r="K7" s="311"/>
      <c r="L7" s="125"/>
    </row>
    <row r="8" spans="1:11" s="126" customFormat="1" ht="81">
      <c r="A8" s="122" t="s">
        <v>28</v>
      </c>
      <c r="B8" s="122" t="s">
        <v>16</v>
      </c>
      <c r="C8" s="122" t="s">
        <v>28</v>
      </c>
      <c r="D8" s="122" t="s">
        <v>86</v>
      </c>
      <c r="E8" s="157" t="s">
        <v>87</v>
      </c>
      <c r="F8" s="131" t="s">
        <v>404</v>
      </c>
      <c r="G8" s="32">
        <v>2019</v>
      </c>
      <c r="H8" s="32"/>
      <c r="I8" s="131" t="s">
        <v>407</v>
      </c>
      <c r="J8" s="330" t="s">
        <v>533</v>
      </c>
      <c r="K8" s="310"/>
    </row>
    <row r="9" spans="1:11" s="124" customFormat="1" ht="126">
      <c r="A9" s="122" t="s">
        <v>28</v>
      </c>
      <c r="B9" s="122" t="s">
        <v>16</v>
      </c>
      <c r="C9" s="122" t="s">
        <v>28</v>
      </c>
      <c r="D9" s="122" t="s">
        <v>91</v>
      </c>
      <c r="E9" s="157" t="s">
        <v>408</v>
      </c>
      <c r="F9" s="131" t="s">
        <v>404</v>
      </c>
      <c r="G9" s="32">
        <v>2019</v>
      </c>
      <c r="H9" s="32"/>
      <c r="I9" s="131" t="s">
        <v>409</v>
      </c>
      <c r="J9" s="330" t="s">
        <v>534</v>
      </c>
      <c r="K9" s="310"/>
    </row>
    <row r="10" spans="1:11" ht="51">
      <c r="A10" s="122" t="s">
        <v>28</v>
      </c>
      <c r="B10" s="122" t="s">
        <v>16</v>
      </c>
      <c r="C10" s="122" t="s">
        <v>28</v>
      </c>
      <c r="D10" s="122" t="s">
        <v>97</v>
      </c>
      <c r="E10" s="157" t="s">
        <v>98</v>
      </c>
      <c r="F10" s="131" t="s">
        <v>404</v>
      </c>
      <c r="G10" s="32">
        <v>2019</v>
      </c>
      <c r="H10" s="32">
        <v>2019</v>
      </c>
      <c r="I10" s="131" t="s">
        <v>410</v>
      </c>
      <c r="J10" s="330" t="s">
        <v>411</v>
      </c>
      <c r="K10" s="312"/>
    </row>
    <row r="11" spans="1:11" ht="105" customHeight="1">
      <c r="A11" s="122" t="s">
        <v>28</v>
      </c>
      <c r="B11" s="122" t="s">
        <v>16</v>
      </c>
      <c r="C11" s="122" t="s">
        <v>28</v>
      </c>
      <c r="D11" s="122" t="s">
        <v>104</v>
      </c>
      <c r="E11" s="157" t="s">
        <v>105</v>
      </c>
      <c r="F11" s="131" t="s">
        <v>404</v>
      </c>
      <c r="G11" s="32">
        <v>2019</v>
      </c>
      <c r="H11" s="32">
        <v>2019</v>
      </c>
      <c r="I11" s="131" t="s">
        <v>412</v>
      </c>
      <c r="J11" s="330" t="s">
        <v>536</v>
      </c>
      <c r="K11" s="313"/>
    </row>
    <row r="12" spans="1:11" ht="72">
      <c r="A12" s="122" t="s">
        <v>28</v>
      </c>
      <c r="B12" s="122" t="s">
        <v>16</v>
      </c>
      <c r="C12" s="122" t="s">
        <v>28</v>
      </c>
      <c r="D12" s="122" t="s">
        <v>415</v>
      </c>
      <c r="E12" s="157" t="s">
        <v>416</v>
      </c>
      <c r="F12" s="131" t="s">
        <v>404</v>
      </c>
      <c r="G12" s="32">
        <v>2019</v>
      </c>
      <c r="H12" s="32">
        <v>2019</v>
      </c>
      <c r="I12" s="131" t="s">
        <v>417</v>
      </c>
      <c r="J12" s="330" t="s">
        <v>418</v>
      </c>
      <c r="K12" s="313"/>
    </row>
    <row r="13" spans="1:11" ht="81" customHeight="1">
      <c r="A13" s="122" t="s">
        <v>28</v>
      </c>
      <c r="B13" s="122" t="s">
        <v>16</v>
      </c>
      <c r="C13" s="122" t="s">
        <v>21</v>
      </c>
      <c r="D13" s="122" t="s">
        <v>16</v>
      </c>
      <c r="E13" s="157" t="s">
        <v>419</v>
      </c>
      <c r="F13" s="131" t="s">
        <v>404</v>
      </c>
      <c r="G13" s="32">
        <v>2019</v>
      </c>
      <c r="H13" s="32"/>
      <c r="I13" s="131" t="s">
        <v>420</v>
      </c>
      <c r="J13" s="330" t="s">
        <v>535</v>
      </c>
      <c r="K13" s="313"/>
    </row>
    <row r="14" spans="1:11" ht="60.75">
      <c r="A14" s="127" t="s">
        <v>28</v>
      </c>
      <c r="B14" s="127" t="s">
        <v>16</v>
      </c>
      <c r="C14" s="127" t="s">
        <v>21</v>
      </c>
      <c r="D14" s="127" t="s">
        <v>15</v>
      </c>
      <c r="E14" s="157" t="s">
        <v>421</v>
      </c>
      <c r="F14" s="131" t="s">
        <v>404</v>
      </c>
      <c r="G14" s="32">
        <v>2019</v>
      </c>
      <c r="H14" s="32">
        <v>2019</v>
      </c>
      <c r="I14" s="131" t="s">
        <v>422</v>
      </c>
      <c r="J14" s="330" t="s">
        <v>517</v>
      </c>
      <c r="K14" s="313"/>
    </row>
    <row r="15" spans="1:11" ht="100.5">
      <c r="A15" s="127" t="s">
        <v>28</v>
      </c>
      <c r="B15" s="127" t="s">
        <v>16</v>
      </c>
      <c r="C15" s="127" t="s">
        <v>161</v>
      </c>
      <c r="D15" s="127" t="s">
        <v>15</v>
      </c>
      <c r="E15" s="157" t="s">
        <v>423</v>
      </c>
      <c r="F15" s="131" t="s">
        <v>404</v>
      </c>
      <c r="G15" s="32">
        <v>2019</v>
      </c>
      <c r="H15" s="32">
        <v>2019</v>
      </c>
      <c r="I15" s="131" t="s">
        <v>424</v>
      </c>
      <c r="J15" s="330" t="s">
        <v>537</v>
      </c>
      <c r="K15" s="313"/>
    </row>
    <row r="16" spans="1:11" ht="120">
      <c r="A16" s="127" t="s">
        <v>28</v>
      </c>
      <c r="B16" s="127" t="s">
        <v>16</v>
      </c>
      <c r="C16" s="127" t="s">
        <v>89</v>
      </c>
      <c r="D16" s="127" t="s">
        <v>16</v>
      </c>
      <c r="E16" s="157" t="s">
        <v>425</v>
      </c>
      <c r="F16" s="131" t="s">
        <v>404</v>
      </c>
      <c r="G16" s="32">
        <v>2019</v>
      </c>
      <c r="H16" s="32">
        <v>2019</v>
      </c>
      <c r="I16" s="131" t="s">
        <v>426</v>
      </c>
      <c r="J16" s="330" t="s">
        <v>538</v>
      </c>
      <c r="K16" s="313"/>
    </row>
    <row r="17" spans="1:11" ht="84">
      <c r="A17" s="127" t="s">
        <v>28</v>
      </c>
      <c r="B17" s="127" t="s">
        <v>16</v>
      </c>
      <c r="C17" s="127" t="s">
        <v>102</v>
      </c>
      <c r="D17" s="127" t="s">
        <v>16</v>
      </c>
      <c r="E17" s="157" t="s">
        <v>427</v>
      </c>
      <c r="F17" s="131" t="s">
        <v>404</v>
      </c>
      <c r="G17" s="32">
        <v>2019</v>
      </c>
      <c r="H17" s="32">
        <v>2019</v>
      </c>
      <c r="I17" s="131" t="s">
        <v>428</v>
      </c>
      <c r="J17" s="330" t="s">
        <v>539</v>
      </c>
      <c r="K17" s="313"/>
    </row>
    <row r="18" spans="1:11" ht="47.25" customHeight="1">
      <c r="A18" s="127" t="s">
        <v>28</v>
      </c>
      <c r="B18" s="127" t="s">
        <v>16</v>
      </c>
      <c r="C18" s="127" t="s">
        <v>102</v>
      </c>
      <c r="D18" s="127" t="s">
        <v>15</v>
      </c>
      <c r="E18" s="157" t="s">
        <v>429</v>
      </c>
      <c r="F18" s="131" t="s">
        <v>404</v>
      </c>
      <c r="G18" s="32">
        <v>2019</v>
      </c>
      <c r="H18" s="32">
        <v>2019</v>
      </c>
      <c r="I18" s="131" t="s">
        <v>430</v>
      </c>
      <c r="J18" s="330" t="s">
        <v>540</v>
      </c>
      <c r="K18" s="313"/>
    </row>
    <row r="19" spans="1:11" ht="108">
      <c r="A19" s="127" t="s">
        <v>28</v>
      </c>
      <c r="B19" s="127" t="s">
        <v>16</v>
      </c>
      <c r="C19" s="127" t="s">
        <v>102</v>
      </c>
      <c r="D19" s="127" t="s">
        <v>83</v>
      </c>
      <c r="E19" s="157" t="s">
        <v>431</v>
      </c>
      <c r="F19" s="131" t="s">
        <v>404</v>
      </c>
      <c r="G19" s="32">
        <v>2019</v>
      </c>
      <c r="H19" s="32">
        <v>2019</v>
      </c>
      <c r="I19" s="131" t="s">
        <v>432</v>
      </c>
      <c r="J19" s="330" t="s">
        <v>541</v>
      </c>
      <c r="K19" s="313"/>
    </row>
    <row r="20" spans="1:11" s="182" customFormat="1" ht="26.25">
      <c r="A20" s="179"/>
      <c r="B20" s="179"/>
      <c r="C20" s="179"/>
      <c r="D20" s="179"/>
      <c r="E20" s="180" t="s">
        <v>614</v>
      </c>
      <c r="F20" s="180"/>
      <c r="G20" s="181"/>
      <c r="H20" s="181"/>
      <c r="I20" s="180" t="s">
        <v>635</v>
      </c>
      <c r="J20" s="329"/>
      <c r="K20" s="314"/>
    </row>
    <row r="21" spans="1:11" ht="42" customHeight="1">
      <c r="A21" s="185" t="s">
        <v>28</v>
      </c>
      <c r="B21" s="185" t="s">
        <v>15</v>
      </c>
      <c r="C21" s="143"/>
      <c r="D21" s="142"/>
      <c r="E21" s="183" t="s">
        <v>262</v>
      </c>
      <c r="F21" s="160"/>
      <c r="G21" s="321"/>
      <c r="H21" s="323"/>
      <c r="I21" s="144"/>
      <c r="J21" s="329"/>
      <c r="K21" s="315"/>
    </row>
    <row r="22" spans="1:11" ht="108">
      <c r="A22" s="174" t="s">
        <v>28</v>
      </c>
      <c r="B22" s="174" t="s">
        <v>15</v>
      </c>
      <c r="C22" s="174" t="s">
        <v>28</v>
      </c>
      <c r="D22" s="174"/>
      <c r="E22" s="175" t="s">
        <v>120</v>
      </c>
      <c r="F22" s="161" t="s">
        <v>76</v>
      </c>
      <c r="G22" s="32">
        <v>2019</v>
      </c>
      <c r="H22" s="32">
        <v>2019</v>
      </c>
      <c r="I22" s="157" t="s">
        <v>472</v>
      </c>
      <c r="J22" s="330" t="s">
        <v>553</v>
      </c>
      <c r="K22" s="316"/>
    </row>
    <row r="23" spans="1:11" ht="163.5">
      <c r="A23" s="145" t="s">
        <v>28</v>
      </c>
      <c r="B23" s="145" t="s">
        <v>15</v>
      </c>
      <c r="C23" s="145" t="s">
        <v>28</v>
      </c>
      <c r="D23" s="145" t="s">
        <v>15</v>
      </c>
      <c r="E23" s="165" t="s">
        <v>84</v>
      </c>
      <c r="F23" s="153" t="s">
        <v>76</v>
      </c>
      <c r="G23" s="32">
        <v>2019</v>
      </c>
      <c r="H23" s="324">
        <v>2019</v>
      </c>
      <c r="I23" s="157" t="s">
        <v>473</v>
      </c>
      <c r="J23" s="330" t="s">
        <v>620</v>
      </c>
      <c r="K23" s="315"/>
    </row>
    <row r="24" spans="1:11" ht="108">
      <c r="A24" s="146" t="s">
        <v>28</v>
      </c>
      <c r="B24" s="146" t="s">
        <v>15</v>
      </c>
      <c r="C24" s="146" t="s">
        <v>28</v>
      </c>
      <c r="D24" s="146" t="s">
        <v>86</v>
      </c>
      <c r="E24" s="157" t="s">
        <v>132</v>
      </c>
      <c r="F24" s="162" t="s">
        <v>76</v>
      </c>
      <c r="G24" s="32">
        <v>2019</v>
      </c>
      <c r="H24" s="32">
        <v>2019</v>
      </c>
      <c r="I24" s="157" t="s">
        <v>413</v>
      </c>
      <c r="J24" s="557" t="s">
        <v>579</v>
      </c>
      <c r="K24" s="316"/>
    </row>
    <row r="25" spans="1:11" ht="52.5">
      <c r="A25" s="146" t="s">
        <v>28</v>
      </c>
      <c r="B25" s="146" t="s">
        <v>15</v>
      </c>
      <c r="C25" s="146" t="s">
        <v>28</v>
      </c>
      <c r="D25" s="146" t="s">
        <v>91</v>
      </c>
      <c r="E25" s="157" t="s">
        <v>500</v>
      </c>
      <c r="F25" s="162" t="s">
        <v>76</v>
      </c>
      <c r="G25" s="32">
        <v>2019</v>
      </c>
      <c r="H25" s="32">
        <v>2019</v>
      </c>
      <c r="I25" s="157" t="s">
        <v>474</v>
      </c>
      <c r="J25" s="330" t="s">
        <v>518</v>
      </c>
      <c r="K25" s="316"/>
    </row>
    <row r="26" spans="1:11" ht="87.75">
      <c r="A26" s="146" t="s">
        <v>28</v>
      </c>
      <c r="B26" s="146" t="s">
        <v>15</v>
      </c>
      <c r="C26" s="146" t="s">
        <v>28</v>
      </c>
      <c r="D26" s="146" t="s">
        <v>94</v>
      </c>
      <c r="E26" s="157" t="s">
        <v>98</v>
      </c>
      <c r="F26" s="162" t="s">
        <v>76</v>
      </c>
      <c r="G26" s="32">
        <v>2019</v>
      </c>
      <c r="H26" s="32">
        <v>2019</v>
      </c>
      <c r="I26" s="157" t="s">
        <v>475</v>
      </c>
      <c r="J26" s="557" t="s">
        <v>519</v>
      </c>
      <c r="K26" s="316"/>
    </row>
    <row r="27" spans="1:11" ht="75">
      <c r="A27" s="146" t="s">
        <v>28</v>
      </c>
      <c r="B27" s="145" t="s">
        <v>15</v>
      </c>
      <c r="C27" s="145" t="s">
        <v>28</v>
      </c>
      <c r="D27" s="145" t="s">
        <v>88</v>
      </c>
      <c r="E27" s="165" t="s">
        <v>146</v>
      </c>
      <c r="F27" s="153" t="s">
        <v>76</v>
      </c>
      <c r="G27" s="32">
        <v>2019</v>
      </c>
      <c r="H27" s="324">
        <v>2019</v>
      </c>
      <c r="I27" s="157" t="s">
        <v>475</v>
      </c>
      <c r="J27" s="557" t="s">
        <v>520</v>
      </c>
      <c r="K27" s="315"/>
    </row>
    <row r="28" spans="1:11" ht="52.5">
      <c r="A28" s="146" t="s">
        <v>28</v>
      </c>
      <c r="B28" s="145" t="s">
        <v>15</v>
      </c>
      <c r="C28" s="145" t="s">
        <v>28</v>
      </c>
      <c r="D28" s="145" t="s">
        <v>109</v>
      </c>
      <c r="E28" s="165" t="s">
        <v>148</v>
      </c>
      <c r="F28" s="153" t="s">
        <v>76</v>
      </c>
      <c r="G28" s="32">
        <v>2019</v>
      </c>
      <c r="H28" s="324">
        <v>2019</v>
      </c>
      <c r="I28" s="157" t="s">
        <v>475</v>
      </c>
      <c r="J28" s="557" t="s">
        <v>516</v>
      </c>
      <c r="K28" s="315"/>
    </row>
    <row r="29" spans="1:11" ht="120">
      <c r="A29" s="149" t="s">
        <v>28</v>
      </c>
      <c r="B29" s="149" t="s">
        <v>15</v>
      </c>
      <c r="C29" s="149" t="s">
        <v>21</v>
      </c>
      <c r="D29" s="149" t="s">
        <v>16</v>
      </c>
      <c r="E29" s="165" t="s">
        <v>543</v>
      </c>
      <c r="F29" s="165" t="s">
        <v>76</v>
      </c>
      <c r="G29" s="32">
        <v>2019</v>
      </c>
      <c r="H29" s="325">
        <v>2019</v>
      </c>
      <c r="I29" s="157" t="s">
        <v>477</v>
      </c>
      <c r="J29" s="557" t="s">
        <v>542</v>
      </c>
      <c r="K29" s="315"/>
    </row>
    <row r="30" spans="1:11" ht="180">
      <c r="A30" s="146" t="s">
        <v>28</v>
      </c>
      <c r="B30" s="146" t="s">
        <v>15</v>
      </c>
      <c r="C30" s="146" t="s">
        <v>161</v>
      </c>
      <c r="D30" s="146" t="s">
        <v>16</v>
      </c>
      <c r="E30" s="168" t="s">
        <v>162</v>
      </c>
      <c r="F30" s="162" t="s">
        <v>76</v>
      </c>
      <c r="G30" s="32">
        <v>2019</v>
      </c>
      <c r="H30" s="326">
        <v>2019</v>
      </c>
      <c r="I30" s="157" t="s">
        <v>477</v>
      </c>
      <c r="J30" s="558" t="s">
        <v>621</v>
      </c>
      <c r="K30" s="318"/>
    </row>
    <row r="31" spans="1:11" ht="100.5">
      <c r="A31" s="176" t="s">
        <v>28</v>
      </c>
      <c r="B31" s="176" t="s">
        <v>15</v>
      </c>
      <c r="C31" s="176" t="s">
        <v>102</v>
      </c>
      <c r="D31" s="176"/>
      <c r="E31" s="168" t="s">
        <v>501</v>
      </c>
      <c r="F31" s="162" t="s">
        <v>404</v>
      </c>
      <c r="G31" s="32">
        <v>2019</v>
      </c>
      <c r="H31" s="326">
        <v>2019</v>
      </c>
      <c r="I31" s="157" t="s">
        <v>478</v>
      </c>
      <c r="J31" s="330" t="s">
        <v>615</v>
      </c>
      <c r="K31" s="316"/>
    </row>
    <row r="32" spans="1:11" ht="36">
      <c r="A32" s="176" t="s">
        <v>28</v>
      </c>
      <c r="B32" s="176" t="s">
        <v>15</v>
      </c>
      <c r="C32" s="176" t="s">
        <v>93</v>
      </c>
      <c r="D32" s="176"/>
      <c r="E32" s="175" t="s">
        <v>446</v>
      </c>
      <c r="F32" s="162" t="s">
        <v>404</v>
      </c>
      <c r="G32" s="32">
        <v>2019</v>
      </c>
      <c r="H32" s="326"/>
      <c r="I32" s="157" t="s">
        <v>479</v>
      </c>
      <c r="J32" s="557" t="s">
        <v>544</v>
      </c>
      <c r="K32" s="316"/>
    </row>
    <row r="33" spans="1:11" ht="163.5">
      <c r="A33" s="176" t="s">
        <v>28</v>
      </c>
      <c r="B33" s="176" t="s">
        <v>15</v>
      </c>
      <c r="C33" s="176" t="s">
        <v>88</v>
      </c>
      <c r="D33" s="150"/>
      <c r="E33" s="175" t="s">
        <v>502</v>
      </c>
      <c r="F33" s="162" t="s">
        <v>404</v>
      </c>
      <c r="G33" s="32">
        <v>2019</v>
      </c>
      <c r="H33" s="326">
        <v>2019</v>
      </c>
      <c r="I33" s="154"/>
      <c r="J33" s="330" t="s">
        <v>551</v>
      </c>
      <c r="K33" s="316"/>
    </row>
    <row r="34" spans="1:11" ht="50.25">
      <c r="A34" s="176" t="s">
        <v>28</v>
      </c>
      <c r="B34" s="177" t="s">
        <v>15</v>
      </c>
      <c r="C34" s="177" t="s">
        <v>109</v>
      </c>
      <c r="D34" s="177"/>
      <c r="E34" s="178" t="s">
        <v>447</v>
      </c>
      <c r="F34" s="162" t="s">
        <v>404</v>
      </c>
      <c r="G34" s="32">
        <v>2019</v>
      </c>
      <c r="H34" s="327">
        <v>2019</v>
      </c>
      <c r="I34" s="157"/>
      <c r="J34" s="330" t="s">
        <v>554</v>
      </c>
      <c r="K34" s="315"/>
    </row>
    <row r="35" spans="1:11" ht="48">
      <c r="A35" s="146" t="s">
        <v>28</v>
      </c>
      <c r="B35" s="146" t="s">
        <v>15</v>
      </c>
      <c r="C35" s="146" t="s">
        <v>109</v>
      </c>
      <c r="D35" s="146" t="s">
        <v>28</v>
      </c>
      <c r="E35" s="168" t="s">
        <v>448</v>
      </c>
      <c r="F35" s="162" t="s">
        <v>404</v>
      </c>
      <c r="G35" s="32">
        <v>2019</v>
      </c>
      <c r="H35" s="326">
        <v>2019</v>
      </c>
      <c r="I35" s="157" t="s">
        <v>480</v>
      </c>
      <c r="J35" s="330" t="s">
        <v>545</v>
      </c>
      <c r="K35" s="316"/>
    </row>
    <row r="36" spans="1:11" ht="63">
      <c r="A36" s="148" t="s">
        <v>28</v>
      </c>
      <c r="B36" s="148" t="s">
        <v>15</v>
      </c>
      <c r="C36" s="148" t="s">
        <v>415</v>
      </c>
      <c r="D36" s="148"/>
      <c r="E36" s="170" t="s">
        <v>449</v>
      </c>
      <c r="F36" s="163" t="s">
        <v>404</v>
      </c>
      <c r="G36" s="32">
        <v>2019</v>
      </c>
      <c r="H36" s="327">
        <v>2019</v>
      </c>
      <c r="I36" s="157" t="s">
        <v>476</v>
      </c>
      <c r="J36" s="330" t="s">
        <v>546</v>
      </c>
      <c r="K36" s="315"/>
    </row>
    <row r="37" spans="1:11" ht="72">
      <c r="A37" s="146" t="s">
        <v>28</v>
      </c>
      <c r="B37" s="146" t="s">
        <v>15</v>
      </c>
      <c r="C37" s="146" t="s">
        <v>503</v>
      </c>
      <c r="D37" s="146" t="s">
        <v>21</v>
      </c>
      <c r="E37" s="168" t="s">
        <v>504</v>
      </c>
      <c r="F37" s="162" t="s">
        <v>404</v>
      </c>
      <c r="G37" s="32">
        <v>2019</v>
      </c>
      <c r="H37" s="326">
        <v>2019</v>
      </c>
      <c r="I37" s="157" t="s">
        <v>481</v>
      </c>
      <c r="J37" s="557" t="s">
        <v>547</v>
      </c>
      <c r="K37" s="316"/>
    </row>
    <row r="38" spans="1:11" ht="63">
      <c r="A38" s="146" t="s">
        <v>28</v>
      </c>
      <c r="B38" s="146" t="s">
        <v>15</v>
      </c>
      <c r="C38" s="146" t="s">
        <v>505</v>
      </c>
      <c r="D38" s="146" t="s">
        <v>28</v>
      </c>
      <c r="E38" s="168" t="s">
        <v>450</v>
      </c>
      <c r="F38" s="162" t="s">
        <v>404</v>
      </c>
      <c r="G38" s="32">
        <v>2019</v>
      </c>
      <c r="H38" s="326">
        <v>2019</v>
      </c>
      <c r="I38" s="157" t="s">
        <v>482</v>
      </c>
      <c r="J38" s="557" t="s">
        <v>549</v>
      </c>
      <c r="K38" s="316"/>
    </row>
    <row r="39" spans="1:11" ht="96">
      <c r="A39" s="146" t="s">
        <v>28</v>
      </c>
      <c r="B39" s="146" t="s">
        <v>15</v>
      </c>
      <c r="C39" s="146" t="s">
        <v>505</v>
      </c>
      <c r="D39" s="146" t="s">
        <v>21</v>
      </c>
      <c r="E39" s="168" t="s">
        <v>451</v>
      </c>
      <c r="F39" s="162" t="s">
        <v>404</v>
      </c>
      <c r="G39" s="32">
        <v>2019</v>
      </c>
      <c r="H39" s="326">
        <v>2019</v>
      </c>
      <c r="I39" s="157" t="s">
        <v>483</v>
      </c>
      <c r="J39" s="557" t="s">
        <v>548</v>
      </c>
      <c r="K39" s="316"/>
    </row>
    <row r="40" spans="1:11" ht="118.5" customHeight="1">
      <c r="A40" s="146" t="s">
        <v>28</v>
      </c>
      <c r="B40" s="146" t="s">
        <v>15</v>
      </c>
      <c r="C40" s="146" t="s">
        <v>506</v>
      </c>
      <c r="D40" s="146"/>
      <c r="E40" s="192" t="s">
        <v>452</v>
      </c>
      <c r="F40" s="162" t="s">
        <v>404</v>
      </c>
      <c r="G40" s="32">
        <v>2019</v>
      </c>
      <c r="H40" s="32">
        <v>2019</v>
      </c>
      <c r="I40" s="157" t="s">
        <v>484</v>
      </c>
      <c r="J40" s="330" t="s">
        <v>552</v>
      </c>
      <c r="K40" s="316"/>
    </row>
    <row r="41" spans="1:11" s="196" customFormat="1" ht="30.75">
      <c r="A41" s="184"/>
      <c r="B41" s="184"/>
      <c r="C41" s="184"/>
      <c r="D41" s="184"/>
      <c r="E41" s="193" t="s">
        <v>622</v>
      </c>
      <c r="F41" s="194"/>
      <c r="G41" s="321"/>
      <c r="H41" s="323"/>
      <c r="I41" s="188" t="s">
        <v>634</v>
      </c>
      <c r="J41" s="329"/>
      <c r="K41" s="195"/>
    </row>
    <row r="42" spans="1:11" ht="51.75">
      <c r="A42" s="189" t="s">
        <v>28</v>
      </c>
      <c r="B42" s="189" t="s">
        <v>83</v>
      </c>
      <c r="C42" s="189"/>
      <c r="D42" s="190"/>
      <c r="E42" s="191" t="s">
        <v>304</v>
      </c>
      <c r="F42" s="162"/>
      <c r="G42" s="32"/>
      <c r="H42" s="326">
        <v>2019</v>
      </c>
      <c r="I42" s="168"/>
      <c r="J42" s="330"/>
      <c r="K42" s="316"/>
    </row>
    <row r="43" spans="1:11" ht="213.75">
      <c r="A43" s="146" t="s">
        <v>28</v>
      </c>
      <c r="B43" s="146" t="s">
        <v>83</v>
      </c>
      <c r="C43" s="146" t="s">
        <v>28</v>
      </c>
      <c r="D43" s="146" t="s">
        <v>16</v>
      </c>
      <c r="E43" s="168" t="s">
        <v>171</v>
      </c>
      <c r="F43" s="157" t="s">
        <v>507</v>
      </c>
      <c r="G43" s="32">
        <v>2019</v>
      </c>
      <c r="H43" s="326">
        <v>2019</v>
      </c>
      <c r="I43" s="157" t="s">
        <v>485</v>
      </c>
      <c r="J43" s="559" t="s">
        <v>616</v>
      </c>
      <c r="K43" s="317"/>
    </row>
    <row r="44" spans="1:11" ht="75">
      <c r="A44" s="146" t="s">
        <v>28</v>
      </c>
      <c r="B44" s="146" t="s">
        <v>83</v>
      </c>
      <c r="C44" s="146" t="s">
        <v>28</v>
      </c>
      <c r="D44" s="146" t="s">
        <v>15</v>
      </c>
      <c r="E44" s="168" t="s">
        <v>98</v>
      </c>
      <c r="F44" s="161" t="s">
        <v>76</v>
      </c>
      <c r="G44" s="32">
        <v>2019</v>
      </c>
      <c r="H44" s="326">
        <v>2019</v>
      </c>
      <c r="I44" s="157" t="s">
        <v>486</v>
      </c>
      <c r="J44" s="557" t="s">
        <v>617</v>
      </c>
      <c r="K44" s="316"/>
    </row>
    <row r="45" spans="1:11" ht="48">
      <c r="A45" s="146" t="s">
        <v>28</v>
      </c>
      <c r="B45" s="146" t="s">
        <v>83</v>
      </c>
      <c r="C45" s="146" t="s">
        <v>28</v>
      </c>
      <c r="D45" s="146" t="s">
        <v>86</v>
      </c>
      <c r="E45" s="168" t="s">
        <v>101</v>
      </c>
      <c r="F45" s="157" t="s">
        <v>76</v>
      </c>
      <c r="G45" s="32">
        <v>2019</v>
      </c>
      <c r="H45" s="326">
        <v>2019</v>
      </c>
      <c r="I45" s="157" t="s">
        <v>476</v>
      </c>
      <c r="J45" s="557" t="s">
        <v>572</v>
      </c>
      <c r="K45" s="316"/>
    </row>
    <row r="46" spans="1:12" ht="120">
      <c r="A46" s="148" t="s">
        <v>28</v>
      </c>
      <c r="B46" s="148" t="s">
        <v>83</v>
      </c>
      <c r="C46" s="148" t="s">
        <v>28</v>
      </c>
      <c r="D46" s="148" t="s">
        <v>94</v>
      </c>
      <c r="E46" s="170" t="s">
        <v>487</v>
      </c>
      <c r="F46" s="164" t="s">
        <v>507</v>
      </c>
      <c r="G46" s="32">
        <v>2019</v>
      </c>
      <c r="H46" s="323">
        <v>2019</v>
      </c>
      <c r="I46" s="155" t="s">
        <v>487</v>
      </c>
      <c r="J46" s="330" t="s">
        <v>555</v>
      </c>
      <c r="K46" s="315"/>
      <c r="L46" s="173"/>
    </row>
    <row r="47" spans="1:12" ht="144">
      <c r="A47" s="148" t="s">
        <v>28</v>
      </c>
      <c r="B47" s="148" t="s">
        <v>83</v>
      </c>
      <c r="C47" s="148" t="s">
        <v>21</v>
      </c>
      <c r="D47" s="148"/>
      <c r="E47" s="200" t="s">
        <v>179</v>
      </c>
      <c r="F47" s="164" t="s">
        <v>508</v>
      </c>
      <c r="G47" s="32">
        <v>2019</v>
      </c>
      <c r="H47" s="323">
        <v>2019</v>
      </c>
      <c r="I47" s="164" t="s">
        <v>488</v>
      </c>
      <c r="J47" s="330" t="s">
        <v>556</v>
      </c>
      <c r="K47" s="317"/>
      <c r="L47" s="173"/>
    </row>
    <row r="48" spans="1:11" ht="84">
      <c r="A48" s="148" t="s">
        <v>28</v>
      </c>
      <c r="B48" s="148" t="s">
        <v>83</v>
      </c>
      <c r="C48" s="148" t="s">
        <v>161</v>
      </c>
      <c r="D48" s="148"/>
      <c r="E48" s="200" t="s">
        <v>453</v>
      </c>
      <c r="F48" s="164" t="s">
        <v>454</v>
      </c>
      <c r="G48" s="32">
        <v>2019</v>
      </c>
      <c r="H48" s="327">
        <v>2019</v>
      </c>
      <c r="I48" s="157" t="s">
        <v>489</v>
      </c>
      <c r="J48" s="560" t="s">
        <v>557</v>
      </c>
      <c r="K48" s="315"/>
    </row>
    <row r="49" spans="1:11" ht="72">
      <c r="A49" s="146" t="s">
        <v>28</v>
      </c>
      <c r="B49" s="148" t="s">
        <v>83</v>
      </c>
      <c r="C49" s="148" t="s">
        <v>89</v>
      </c>
      <c r="D49" s="148"/>
      <c r="E49" s="200" t="s">
        <v>186</v>
      </c>
      <c r="F49" s="164" t="s">
        <v>509</v>
      </c>
      <c r="G49" s="32">
        <v>2019</v>
      </c>
      <c r="H49" s="327">
        <v>2019</v>
      </c>
      <c r="I49" s="157" t="s">
        <v>490</v>
      </c>
      <c r="J49" s="558" t="s">
        <v>558</v>
      </c>
      <c r="K49" s="315"/>
    </row>
    <row r="50" spans="1:11" ht="100.5">
      <c r="A50" s="148" t="s">
        <v>28</v>
      </c>
      <c r="B50" s="148" t="s">
        <v>83</v>
      </c>
      <c r="C50" s="148" t="s">
        <v>102</v>
      </c>
      <c r="D50" s="148"/>
      <c r="E50" s="200" t="s">
        <v>455</v>
      </c>
      <c r="F50" s="164" t="s">
        <v>454</v>
      </c>
      <c r="G50" s="32">
        <v>2019</v>
      </c>
      <c r="H50" s="327">
        <v>2019</v>
      </c>
      <c r="I50" s="157" t="s">
        <v>491</v>
      </c>
      <c r="J50" s="330" t="s">
        <v>559</v>
      </c>
      <c r="K50" s="315"/>
    </row>
    <row r="51" spans="1:11" ht="60">
      <c r="A51" s="148" t="s">
        <v>28</v>
      </c>
      <c r="B51" s="148" t="s">
        <v>83</v>
      </c>
      <c r="C51" s="148" t="s">
        <v>188</v>
      </c>
      <c r="D51" s="148" t="s">
        <v>15</v>
      </c>
      <c r="E51" s="170" t="s">
        <v>192</v>
      </c>
      <c r="F51" s="164" t="s">
        <v>73</v>
      </c>
      <c r="G51" s="32">
        <v>2019</v>
      </c>
      <c r="H51" s="327">
        <v>2019</v>
      </c>
      <c r="I51" s="154" t="s">
        <v>192</v>
      </c>
      <c r="J51" s="330" t="s">
        <v>618</v>
      </c>
      <c r="K51" s="317"/>
    </row>
    <row r="52" spans="1:11" ht="84">
      <c r="A52" s="151" t="s">
        <v>28</v>
      </c>
      <c r="B52" s="147" t="s">
        <v>83</v>
      </c>
      <c r="C52" s="151" t="s">
        <v>109</v>
      </c>
      <c r="D52" s="147" t="s">
        <v>21</v>
      </c>
      <c r="E52" s="168" t="s">
        <v>510</v>
      </c>
      <c r="F52" s="168" t="s">
        <v>456</v>
      </c>
      <c r="G52" s="32">
        <v>2019</v>
      </c>
      <c r="H52" s="156">
        <v>2019</v>
      </c>
      <c r="I52" s="157" t="s">
        <v>492</v>
      </c>
      <c r="J52" s="557" t="s">
        <v>414</v>
      </c>
      <c r="K52" s="563"/>
    </row>
    <row r="53" spans="1:11" ht="138">
      <c r="A53" s="151" t="s">
        <v>28</v>
      </c>
      <c r="B53" s="147" t="s">
        <v>83</v>
      </c>
      <c r="C53" s="151" t="s">
        <v>415</v>
      </c>
      <c r="D53" s="147" t="s">
        <v>21</v>
      </c>
      <c r="E53" s="168" t="s">
        <v>457</v>
      </c>
      <c r="F53" s="168" t="s">
        <v>454</v>
      </c>
      <c r="G53" s="32">
        <v>2019</v>
      </c>
      <c r="H53" s="156">
        <v>2019</v>
      </c>
      <c r="I53" s="157" t="s">
        <v>493</v>
      </c>
      <c r="J53" s="560" t="s">
        <v>619</v>
      </c>
      <c r="K53" s="316"/>
    </row>
    <row r="54" spans="1:11" ht="79.5">
      <c r="A54" s="151" t="s">
        <v>28</v>
      </c>
      <c r="B54" s="152" t="s">
        <v>83</v>
      </c>
      <c r="C54" s="152" t="s">
        <v>503</v>
      </c>
      <c r="D54" s="152"/>
      <c r="E54" s="172" t="s">
        <v>458</v>
      </c>
      <c r="F54" s="172" t="s">
        <v>454</v>
      </c>
      <c r="G54" s="32">
        <v>2019</v>
      </c>
      <c r="H54" s="328">
        <v>2019</v>
      </c>
      <c r="I54" s="157" t="s">
        <v>476</v>
      </c>
      <c r="J54" s="557" t="s">
        <v>414</v>
      </c>
      <c r="K54" s="563"/>
    </row>
    <row r="55" spans="1:11" ht="108">
      <c r="A55" s="151" t="s">
        <v>28</v>
      </c>
      <c r="B55" s="147" t="s">
        <v>83</v>
      </c>
      <c r="C55" s="147" t="s">
        <v>505</v>
      </c>
      <c r="D55" s="147"/>
      <c r="E55" s="168" t="s">
        <v>459</v>
      </c>
      <c r="F55" s="168" t="s">
        <v>454</v>
      </c>
      <c r="G55" s="156" t="s">
        <v>454</v>
      </c>
      <c r="H55" s="156">
        <v>2019</v>
      </c>
      <c r="I55" s="157" t="s">
        <v>561</v>
      </c>
      <c r="J55" s="330" t="s">
        <v>560</v>
      </c>
      <c r="K55" s="313"/>
    </row>
    <row r="56" spans="1:11" ht="45">
      <c r="A56" s="151" t="s">
        <v>28</v>
      </c>
      <c r="B56" s="152" t="s">
        <v>83</v>
      </c>
      <c r="C56" s="152" t="s">
        <v>506</v>
      </c>
      <c r="D56" s="152"/>
      <c r="E56" s="172" t="s">
        <v>460</v>
      </c>
      <c r="F56" s="168"/>
      <c r="G56" s="156"/>
      <c r="H56" s="156"/>
      <c r="I56" s="157"/>
      <c r="J56" s="330"/>
      <c r="K56" s="313"/>
    </row>
    <row r="57" spans="1:11" ht="87.75">
      <c r="A57" s="151" t="s">
        <v>28</v>
      </c>
      <c r="B57" s="147" t="s">
        <v>83</v>
      </c>
      <c r="C57" s="147" t="s">
        <v>506</v>
      </c>
      <c r="D57" s="147" t="s">
        <v>28</v>
      </c>
      <c r="E57" s="168" t="s">
        <v>461</v>
      </c>
      <c r="F57" s="168" t="s">
        <v>462</v>
      </c>
      <c r="G57" s="32">
        <v>2019</v>
      </c>
      <c r="H57" s="156">
        <v>2019</v>
      </c>
      <c r="I57" s="157" t="s">
        <v>484</v>
      </c>
      <c r="J57" s="561" t="s">
        <v>563</v>
      </c>
      <c r="K57" s="313"/>
    </row>
    <row r="58" spans="1:11" ht="72">
      <c r="A58" s="151" t="s">
        <v>28</v>
      </c>
      <c r="B58" s="147" t="s">
        <v>83</v>
      </c>
      <c r="C58" s="147" t="s">
        <v>506</v>
      </c>
      <c r="D58" s="147" t="s">
        <v>21</v>
      </c>
      <c r="E58" s="168" t="s">
        <v>463</v>
      </c>
      <c r="F58" s="168" t="s">
        <v>464</v>
      </c>
      <c r="G58" s="32">
        <v>2019</v>
      </c>
      <c r="H58" s="156">
        <v>2019</v>
      </c>
      <c r="I58" s="157" t="s">
        <v>430</v>
      </c>
      <c r="J58" s="561" t="s">
        <v>562</v>
      </c>
      <c r="K58" s="313"/>
    </row>
    <row r="59" spans="1:11" ht="30" customHeight="1">
      <c r="A59" s="151"/>
      <c r="B59" s="147"/>
      <c r="C59" s="147"/>
      <c r="D59" s="147"/>
      <c r="E59" s="180" t="s">
        <v>623</v>
      </c>
      <c r="F59" s="180"/>
      <c r="G59" s="181"/>
      <c r="H59" s="181"/>
      <c r="I59" s="180" t="s">
        <v>633</v>
      </c>
      <c r="J59" s="561"/>
      <c r="K59" s="313"/>
    </row>
    <row r="60" spans="1:11" ht="22.5">
      <c r="A60" s="197" t="s">
        <v>28</v>
      </c>
      <c r="B60" s="152" t="s">
        <v>86</v>
      </c>
      <c r="C60" s="152"/>
      <c r="D60" s="152"/>
      <c r="E60" s="172" t="s">
        <v>264</v>
      </c>
      <c r="F60" s="168"/>
      <c r="G60" s="156"/>
      <c r="H60" s="156"/>
      <c r="I60" s="157"/>
      <c r="J60" s="330"/>
      <c r="K60" s="313"/>
    </row>
    <row r="61" spans="1:11" ht="98.25" customHeight="1">
      <c r="A61" s="151" t="s">
        <v>28</v>
      </c>
      <c r="B61" s="147" t="s">
        <v>86</v>
      </c>
      <c r="C61" s="147" t="s">
        <v>21</v>
      </c>
      <c r="D61" s="147" t="s">
        <v>16</v>
      </c>
      <c r="E61" s="168" t="s">
        <v>494</v>
      </c>
      <c r="F61" s="168" t="s">
        <v>443</v>
      </c>
      <c r="G61" s="32">
        <v>2019</v>
      </c>
      <c r="H61" s="156">
        <v>2019</v>
      </c>
      <c r="I61" s="157" t="s">
        <v>494</v>
      </c>
      <c r="J61" s="557" t="s">
        <v>521</v>
      </c>
      <c r="K61" s="313"/>
    </row>
    <row r="62" spans="1:11" ht="50.25">
      <c r="A62" s="197" t="s">
        <v>28</v>
      </c>
      <c r="B62" s="152" t="s">
        <v>86</v>
      </c>
      <c r="C62" s="152" t="s">
        <v>161</v>
      </c>
      <c r="D62" s="152"/>
      <c r="E62" s="192" t="s">
        <v>465</v>
      </c>
      <c r="F62" s="168"/>
      <c r="G62" s="32">
        <v>2019</v>
      </c>
      <c r="H62" s="156">
        <v>2019</v>
      </c>
      <c r="I62" s="157" t="s">
        <v>495</v>
      </c>
      <c r="J62" s="557" t="s">
        <v>564</v>
      </c>
      <c r="K62" s="313"/>
    </row>
    <row r="63" spans="1:11" ht="50.25">
      <c r="A63" s="197" t="s">
        <v>28</v>
      </c>
      <c r="B63" s="152" t="s">
        <v>86</v>
      </c>
      <c r="C63" s="152" t="s">
        <v>89</v>
      </c>
      <c r="D63" s="152"/>
      <c r="E63" s="192" t="s">
        <v>466</v>
      </c>
      <c r="F63" s="168" t="s">
        <v>443</v>
      </c>
      <c r="G63" s="32">
        <v>2019</v>
      </c>
      <c r="H63" s="156">
        <v>2019</v>
      </c>
      <c r="I63" s="157" t="s">
        <v>496</v>
      </c>
      <c r="J63" s="330" t="s">
        <v>574</v>
      </c>
      <c r="K63" s="317"/>
    </row>
    <row r="64" spans="1:11" ht="63">
      <c r="A64" s="197" t="s">
        <v>28</v>
      </c>
      <c r="B64" s="152" t="s">
        <v>86</v>
      </c>
      <c r="C64" s="152" t="s">
        <v>102</v>
      </c>
      <c r="D64" s="152"/>
      <c r="E64" s="192" t="s">
        <v>467</v>
      </c>
      <c r="F64" s="168" t="s">
        <v>443</v>
      </c>
      <c r="G64" s="32">
        <v>2019</v>
      </c>
      <c r="H64" s="156">
        <v>2019</v>
      </c>
      <c r="I64" s="157" t="s">
        <v>496</v>
      </c>
      <c r="J64" s="557" t="s">
        <v>573</v>
      </c>
      <c r="K64" s="313"/>
    </row>
    <row r="65" spans="1:11" ht="72">
      <c r="A65" s="197" t="s">
        <v>28</v>
      </c>
      <c r="B65" s="152" t="s">
        <v>86</v>
      </c>
      <c r="C65" s="152" t="s">
        <v>188</v>
      </c>
      <c r="D65" s="152"/>
      <c r="E65" s="192" t="s">
        <v>468</v>
      </c>
      <c r="F65" s="168" t="s">
        <v>443</v>
      </c>
      <c r="G65" s="32">
        <v>2019</v>
      </c>
      <c r="H65" s="156">
        <v>2019</v>
      </c>
      <c r="I65" s="157" t="s">
        <v>497</v>
      </c>
      <c r="J65" s="330" t="s">
        <v>565</v>
      </c>
      <c r="K65" s="313"/>
    </row>
    <row r="66" spans="1:11" ht="96">
      <c r="A66" s="151" t="s">
        <v>28</v>
      </c>
      <c r="B66" s="147" t="s">
        <v>86</v>
      </c>
      <c r="C66" s="147" t="s">
        <v>79</v>
      </c>
      <c r="D66" s="147" t="s">
        <v>28</v>
      </c>
      <c r="E66" s="168" t="s">
        <v>469</v>
      </c>
      <c r="F66" s="168" t="s">
        <v>443</v>
      </c>
      <c r="G66" s="32">
        <v>2019</v>
      </c>
      <c r="H66" s="156">
        <v>2019</v>
      </c>
      <c r="I66" s="157" t="s">
        <v>498</v>
      </c>
      <c r="J66" s="557" t="s">
        <v>522</v>
      </c>
      <c r="K66" s="313"/>
    </row>
    <row r="67" spans="1:11" ht="120">
      <c r="A67" s="151" t="s">
        <v>28</v>
      </c>
      <c r="B67" s="147" t="s">
        <v>86</v>
      </c>
      <c r="C67" s="147" t="s">
        <v>79</v>
      </c>
      <c r="D67" s="147" t="s">
        <v>21</v>
      </c>
      <c r="E67" s="192" t="s">
        <v>470</v>
      </c>
      <c r="F67" s="168" t="s">
        <v>443</v>
      </c>
      <c r="G67" s="32">
        <v>2019</v>
      </c>
      <c r="H67" s="156">
        <v>2019</v>
      </c>
      <c r="I67" s="157" t="s">
        <v>499</v>
      </c>
      <c r="J67" s="330" t="s">
        <v>566</v>
      </c>
      <c r="K67" s="313"/>
    </row>
    <row r="68" spans="1:11" ht="15">
      <c r="A68" s="151"/>
      <c r="B68" s="147"/>
      <c r="C68" s="147"/>
      <c r="D68" s="147"/>
      <c r="E68" s="180" t="s">
        <v>624</v>
      </c>
      <c r="F68" s="180"/>
      <c r="G68" s="181"/>
      <c r="H68" s="181"/>
      <c r="I68" s="180" t="s">
        <v>632</v>
      </c>
      <c r="J68" s="330"/>
      <c r="K68" s="313"/>
    </row>
    <row r="69" spans="1:11" ht="15">
      <c r="A69" s="198" t="s">
        <v>28</v>
      </c>
      <c r="B69" s="199">
        <v>5</v>
      </c>
      <c r="C69" s="199"/>
      <c r="D69" s="199"/>
      <c r="E69" s="188" t="s">
        <v>206</v>
      </c>
      <c r="F69" s="168"/>
      <c r="G69" s="156"/>
      <c r="H69" s="156"/>
      <c r="I69" s="157"/>
      <c r="J69" s="330"/>
      <c r="K69" s="313"/>
    </row>
    <row r="70" spans="1:11" ht="156">
      <c r="A70" s="151" t="s">
        <v>28</v>
      </c>
      <c r="B70" s="147">
        <v>5</v>
      </c>
      <c r="C70" s="147" t="s">
        <v>28</v>
      </c>
      <c r="D70" s="147">
        <v>1</v>
      </c>
      <c r="E70" s="168" t="s">
        <v>207</v>
      </c>
      <c r="F70" s="192" t="s">
        <v>71</v>
      </c>
      <c r="G70" s="32">
        <v>2019</v>
      </c>
      <c r="H70" s="156">
        <v>2019</v>
      </c>
      <c r="I70" s="157" t="s">
        <v>514</v>
      </c>
      <c r="J70" s="557" t="s">
        <v>567</v>
      </c>
      <c r="K70" s="313"/>
    </row>
    <row r="71" spans="1:11" ht="72">
      <c r="A71" s="151" t="s">
        <v>28</v>
      </c>
      <c r="B71" s="147">
        <v>5</v>
      </c>
      <c r="C71" s="147" t="s">
        <v>28</v>
      </c>
      <c r="D71" s="147">
        <v>4</v>
      </c>
      <c r="E71" s="168" t="s">
        <v>471</v>
      </c>
      <c r="F71" s="192" t="s">
        <v>568</v>
      </c>
      <c r="G71" s="32">
        <v>2019</v>
      </c>
      <c r="H71" s="156">
        <v>2019</v>
      </c>
      <c r="I71" s="157" t="s">
        <v>515</v>
      </c>
      <c r="J71" s="558" t="s">
        <v>570</v>
      </c>
      <c r="K71" s="313"/>
    </row>
    <row r="72" spans="1:11" ht="72">
      <c r="A72" s="151" t="s">
        <v>28</v>
      </c>
      <c r="B72" s="147">
        <v>5</v>
      </c>
      <c r="C72" s="147" t="s">
        <v>28</v>
      </c>
      <c r="D72" s="147">
        <v>5</v>
      </c>
      <c r="E72" s="192" t="s">
        <v>569</v>
      </c>
      <c r="F72" s="192" t="s">
        <v>71</v>
      </c>
      <c r="G72" s="32">
        <v>2019</v>
      </c>
      <c r="H72" s="156">
        <v>2019</v>
      </c>
      <c r="I72" s="157" t="s">
        <v>515</v>
      </c>
      <c r="J72" s="558" t="s">
        <v>571</v>
      </c>
      <c r="K72" s="313"/>
    </row>
    <row r="73" spans="1:11" ht="30.75">
      <c r="A73" s="151"/>
      <c r="B73" s="147"/>
      <c r="C73" s="147"/>
      <c r="D73" s="147"/>
      <c r="E73" s="193" t="s">
        <v>625</v>
      </c>
      <c r="F73" s="194"/>
      <c r="G73" s="321"/>
      <c r="H73" s="323"/>
      <c r="I73" s="188" t="s">
        <v>631</v>
      </c>
      <c r="J73" s="558"/>
      <c r="K73" s="313"/>
    </row>
    <row r="74" spans="1:11" ht="30.75">
      <c r="A74" s="198">
        <v>1</v>
      </c>
      <c r="B74" s="199">
        <v>6</v>
      </c>
      <c r="C74" s="199"/>
      <c r="D74" s="199"/>
      <c r="E74" s="188" t="s">
        <v>311</v>
      </c>
      <c r="F74" s="168"/>
      <c r="G74" s="156"/>
      <c r="H74" s="156"/>
      <c r="I74" s="157"/>
      <c r="J74" s="330"/>
      <c r="K74" s="313"/>
    </row>
    <row r="75" spans="1:11" ht="50.25">
      <c r="A75" s="151" t="s">
        <v>28</v>
      </c>
      <c r="B75" s="147">
        <v>6</v>
      </c>
      <c r="C75" s="147" t="s">
        <v>28</v>
      </c>
      <c r="D75" s="147">
        <v>1</v>
      </c>
      <c r="E75" s="168" t="s">
        <v>511</v>
      </c>
      <c r="F75" s="168" t="s">
        <v>76</v>
      </c>
      <c r="G75" s="32">
        <v>2019</v>
      </c>
      <c r="H75" s="156">
        <v>2019</v>
      </c>
      <c r="I75" s="157" t="s">
        <v>84</v>
      </c>
      <c r="J75" s="557" t="s">
        <v>577</v>
      </c>
      <c r="K75" s="317"/>
    </row>
    <row r="76" spans="1:11" ht="84">
      <c r="A76" s="197" t="s">
        <v>28</v>
      </c>
      <c r="B76" s="152">
        <v>6</v>
      </c>
      <c r="C76" s="152" t="s">
        <v>21</v>
      </c>
      <c r="D76" s="152"/>
      <c r="E76" s="172" t="s">
        <v>512</v>
      </c>
      <c r="F76" s="168" t="s">
        <v>223</v>
      </c>
      <c r="G76" s="32">
        <v>2019</v>
      </c>
      <c r="H76" s="156">
        <v>2019</v>
      </c>
      <c r="I76" s="157" t="s">
        <v>512</v>
      </c>
      <c r="J76" s="557" t="s">
        <v>578</v>
      </c>
      <c r="K76" s="313"/>
    </row>
    <row r="77" spans="1:11" ht="84">
      <c r="A77" s="197" t="s">
        <v>28</v>
      </c>
      <c r="B77" s="152">
        <v>6</v>
      </c>
      <c r="C77" s="152" t="s">
        <v>161</v>
      </c>
      <c r="D77" s="152"/>
      <c r="E77" s="172" t="s">
        <v>222</v>
      </c>
      <c r="F77" s="168" t="s">
        <v>223</v>
      </c>
      <c r="G77" s="32">
        <v>2019</v>
      </c>
      <c r="H77" s="156">
        <v>2019</v>
      </c>
      <c r="I77" s="157" t="s">
        <v>222</v>
      </c>
      <c r="J77" s="557" t="s">
        <v>581</v>
      </c>
      <c r="K77" s="317"/>
    </row>
    <row r="78" spans="1:11" ht="60">
      <c r="A78" s="151" t="s">
        <v>28</v>
      </c>
      <c r="B78" s="147">
        <v>6</v>
      </c>
      <c r="C78" s="147" t="s">
        <v>89</v>
      </c>
      <c r="D78" s="147">
        <v>1</v>
      </c>
      <c r="E78" s="168" t="s">
        <v>229</v>
      </c>
      <c r="F78" s="168" t="s">
        <v>73</v>
      </c>
      <c r="G78" s="32">
        <v>2019</v>
      </c>
      <c r="H78" s="156">
        <v>2019</v>
      </c>
      <c r="I78" s="157" t="s">
        <v>229</v>
      </c>
      <c r="J78" s="557" t="s">
        <v>576</v>
      </c>
      <c r="K78" s="317"/>
    </row>
    <row r="79" spans="1:11" ht="84">
      <c r="A79" s="151" t="s">
        <v>28</v>
      </c>
      <c r="B79" s="147">
        <v>6</v>
      </c>
      <c r="C79" s="147" t="s">
        <v>102</v>
      </c>
      <c r="D79" s="147">
        <v>1</v>
      </c>
      <c r="E79" s="168" t="s">
        <v>513</v>
      </c>
      <c r="F79" s="168" t="s">
        <v>223</v>
      </c>
      <c r="G79" s="32">
        <v>2019</v>
      </c>
      <c r="H79" s="156">
        <v>2019</v>
      </c>
      <c r="I79" s="157" t="s">
        <v>513</v>
      </c>
      <c r="J79" s="557" t="s">
        <v>575</v>
      </c>
      <c r="K79" s="313"/>
    </row>
    <row r="80" spans="1:11" ht="30.75">
      <c r="A80" s="151"/>
      <c r="B80" s="147"/>
      <c r="C80" s="147"/>
      <c r="D80" s="147"/>
      <c r="E80" s="193" t="s">
        <v>626</v>
      </c>
      <c r="F80" s="194"/>
      <c r="G80" s="321"/>
      <c r="H80" s="323"/>
      <c r="I80" s="188" t="s">
        <v>630</v>
      </c>
      <c r="J80" s="330"/>
      <c r="K80" s="313"/>
    </row>
  </sheetData>
  <sheetProtection/>
  <mergeCells count="9">
    <mergeCell ref="K3:K4"/>
    <mergeCell ref="A1:J1"/>
    <mergeCell ref="A3:D3"/>
    <mergeCell ref="E3:E4"/>
    <mergeCell ref="F3:F4"/>
    <mergeCell ref="G3:G4"/>
    <mergeCell ref="H3:H4"/>
    <mergeCell ref="I3:I4"/>
    <mergeCell ref="J3:J4"/>
  </mergeCells>
  <printOptions/>
  <pageMargins left="0.7874015748031497" right="0.3937007874015748" top="0.1968503937007874" bottom="0.1968503937007874" header="0" footer="0"/>
  <pageSetup fitToHeight="9" fitToWidth="1" horizontalDpi="600" verticalDpi="600" orientation="landscape" paperSize="9" scale="70" r:id="rId1"/>
  <rowBreaks count="2" manualBreakCount="2">
    <brk id="7" max="255" man="1"/>
    <brk id="29" max="10" man="1"/>
  </rowBreaks>
</worksheet>
</file>

<file path=xl/worksheets/sheet4.xml><?xml version="1.0" encoding="utf-8"?>
<worksheet xmlns="http://schemas.openxmlformats.org/spreadsheetml/2006/main" xmlns:r="http://schemas.openxmlformats.org/officeDocument/2006/relationships">
  <sheetPr>
    <tabColor rgb="FFC5FFE2"/>
  </sheetPr>
  <dimension ref="A1:O26"/>
  <sheetViews>
    <sheetView view="pageBreakPreview" zoomScale="80" zoomScaleSheetLayoutView="80" zoomScalePageLayoutView="0" workbookViewId="0" topLeftCell="A16">
      <selection activeCell="M8" sqref="M8"/>
    </sheetView>
  </sheetViews>
  <sheetFormatPr defaultColWidth="9.140625" defaultRowHeight="15"/>
  <cols>
    <col min="1" max="1" width="6.7109375" style="36" customWidth="1"/>
    <col min="2" max="2" width="5.28125" style="36" customWidth="1"/>
    <col min="3" max="3" width="5.421875" style="36" customWidth="1"/>
    <col min="4" max="4" width="22.28125" style="36" customWidth="1"/>
    <col min="5" max="5" width="38.8515625" style="36" customWidth="1"/>
    <col min="6" max="6" width="9.28125" style="36" customWidth="1"/>
    <col min="7" max="7" width="13.140625" style="36" customWidth="1"/>
    <col min="8" max="8" width="11.8515625" style="36" customWidth="1"/>
    <col min="9" max="9" width="10.8515625" style="36" customWidth="1"/>
    <col min="10" max="10" width="11.57421875" style="36" customWidth="1"/>
    <col min="11" max="11" width="11.140625" style="36" customWidth="1"/>
    <col min="12" max="12" width="15.00390625" style="36" customWidth="1"/>
    <col min="13" max="13" width="12.140625" style="36" customWidth="1"/>
    <col min="14" max="14" width="14.00390625" style="36" customWidth="1"/>
    <col min="15" max="15" width="12.28125" style="36" customWidth="1"/>
    <col min="16" max="16384" width="8.8515625" style="36" customWidth="1"/>
  </cols>
  <sheetData>
    <row r="1" spans="1:11" s="34" customFormat="1" ht="26.25" customHeight="1">
      <c r="A1" s="486"/>
      <c r="B1" s="486"/>
      <c r="C1" s="486"/>
      <c r="D1" s="486"/>
      <c r="E1" s="486"/>
      <c r="F1" s="96"/>
      <c r="G1" s="96"/>
      <c r="H1" s="96"/>
      <c r="I1" s="96"/>
      <c r="J1" s="540"/>
      <c r="K1" s="540"/>
    </row>
    <row r="2" spans="1:11" s="34" customFormat="1" ht="15.75" customHeight="1">
      <c r="A2" s="487" t="s">
        <v>315</v>
      </c>
      <c r="B2" s="488"/>
      <c r="C2" s="488"/>
      <c r="D2" s="488"/>
      <c r="E2" s="488"/>
      <c r="F2" s="488"/>
      <c r="G2" s="488"/>
      <c r="H2" s="488"/>
      <c r="I2" s="488"/>
      <c r="J2" s="488"/>
      <c r="K2" s="488"/>
    </row>
    <row r="3" spans="1:11" s="34" customFormat="1" ht="17.25">
      <c r="A3" s="489" t="s">
        <v>237</v>
      </c>
      <c r="B3" s="489"/>
      <c r="C3" s="489"/>
      <c r="D3" s="489"/>
      <c r="E3" s="489"/>
      <c r="F3" s="489"/>
      <c r="G3" s="489"/>
      <c r="H3" s="489"/>
      <c r="I3" s="489"/>
      <c r="J3" s="489"/>
      <c r="K3" s="489"/>
    </row>
    <row r="4" spans="1:11" ht="56.25" customHeight="1">
      <c r="A4" s="490" t="s">
        <v>17</v>
      </c>
      <c r="B4" s="490"/>
      <c r="C4" s="490" t="s">
        <v>34</v>
      </c>
      <c r="D4" s="492" t="s">
        <v>1</v>
      </c>
      <c r="E4" s="492" t="s">
        <v>2</v>
      </c>
      <c r="F4" s="490" t="s">
        <v>3</v>
      </c>
      <c r="G4" s="490" t="s">
        <v>67</v>
      </c>
      <c r="H4" s="490" t="s">
        <v>68</v>
      </c>
      <c r="I4" s="490" t="s">
        <v>316</v>
      </c>
      <c r="J4" s="490" t="s">
        <v>317</v>
      </c>
      <c r="K4" s="490" t="s">
        <v>318</v>
      </c>
    </row>
    <row r="5" spans="1:11" ht="48.75" customHeight="1">
      <c r="A5" s="97" t="s">
        <v>22</v>
      </c>
      <c r="B5" s="97" t="s">
        <v>18</v>
      </c>
      <c r="C5" s="491"/>
      <c r="D5" s="493" t="s">
        <v>4</v>
      </c>
      <c r="E5" s="493" t="s">
        <v>29</v>
      </c>
      <c r="F5" s="494"/>
      <c r="G5" s="494"/>
      <c r="H5" s="494"/>
      <c r="I5" s="494"/>
      <c r="J5" s="494"/>
      <c r="K5" s="494"/>
    </row>
    <row r="6" spans="1:11" ht="21" customHeight="1">
      <c r="A6" s="97">
        <v>1</v>
      </c>
      <c r="B6" s="97">
        <v>2</v>
      </c>
      <c r="C6" s="98">
        <v>3</v>
      </c>
      <c r="D6" s="97">
        <v>4</v>
      </c>
      <c r="E6" s="97">
        <v>5</v>
      </c>
      <c r="F6" s="97">
        <v>6</v>
      </c>
      <c r="G6" s="97">
        <v>7</v>
      </c>
      <c r="H6" s="97">
        <v>8</v>
      </c>
      <c r="I6" s="97">
        <v>9</v>
      </c>
      <c r="J6" s="97">
        <v>10</v>
      </c>
      <c r="K6" s="97">
        <v>11</v>
      </c>
    </row>
    <row r="7" spans="1:11" s="100" customFormat="1" ht="15" customHeight="1">
      <c r="A7" s="99" t="s">
        <v>28</v>
      </c>
      <c r="B7" s="99" t="s">
        <v>16</v>
      </c>
      <c r="C7" s="99"/>
      <c r="D7" s="495" t="s">
        <v>261</v>
      </c>
      <c r="E7" s="496"/>
      <c r="F7" s="496"/>
      <c r="G7" s="496"/>
      <c r="H7" s="496"/>
      <c r="I7" s="496"/>
      <c r="J7" s="496"/>
      <c r="K7" s="497"/>
    </row>
    <row r="8" spans="1:14" ht="27.75" customHeight="1">
      <c r="A8" s="498" t="s">
        <v>28</v>
      </c>
      <c r="B8" s="498" t="s">
        <v>16</v>
      </c>
      <c r="C8" s="498" t="s">
        <v>72</v>
      </c>
      <c r="D8" s="500" t="s">
        <v>319</v>
      </c>
      <c r="E8" s="101" t="s">
        <v>295</v>
      </c>
      <c r="F8" s="102" t="s">
        <v>296</v>
      </c>
      <c r="G8" s="541">
        <v>6267</v>
      </c>
      <c r="H8" s="541">
        <v>6267</v>
      </c>
      <c r="I8" s="541">
        <v>6240</v>
      </c>
      <c r="J8" s="542">
        <f>I8/G8*100</f>
        <v>99.56917185256103</v>
      </c>
      <c r="K8" s="542">
        <f>I8/H8*100</f>
        <v>99.56917185256103</v>
      </c>
      <c r="L8" s="103"/>
      <c r="M8" s="103"/>
      <c r="N8" s="103"/>
    </row>
    <row r="9" spans="1:14" ht="28.5" customHeight="1">
      <c r="A9" s="499"/>
      <c r="B9" s="499" t="s">
        <v>16</v>
      </c>
      <c r="C9" s="499"/>
      <c r="D9" s="500" t="s">
        <v>5</v>
      </c>
      <c r="E9" s="101" t="s">
        <v>297</v>
      </c>
      <c r="F9" s="102" t="s">
        <v>6</v>
      </c>
      <c r="G9" s="542">
        <v>496095.2</v>
      </c>
      <c r="H9" s="542">
        <v>585456.4</v>
      </c>
      <c r="I9" s="542">
        <v>560528.3</v>
      </c>
      <c r="J9" s="542">
        <f>I9/G9*100</f>
        <v>112.98805148689203</v>
      </c>
      <c r="K9" s="542">
        <f>I9/H9*100</f>
        <v>95.74210820822866</v>
      </c>
      <c r="L9" s="104"/>
      <c r="M9" s="105"/>
      <c r="N9" s="105"/>
    </row>
    <row r="10" spans="1:11" ht="15" customHeight="1">
      <c r="A10" s="99" t="s">
        <v>28</v>
      </c>
      <c r="B10" s="99" t="s">
        <v>15</v>
      </c>
      <c r="C10" s="99"/>
      <c r="D10" s="543" t="s">
        <v>262</v>
      </c>
      <c r="E10" s="544"/>
      <c r="F10" s="544"/>
      <c r="G10" s="544"/>
      <c r="H10" s="544"/>
      <c r="I10" s="544"/>
      <c r="J10" s="544"/>
      <c r="K10" s="544"/>
    </row>
    <row r="11" spans="1:14" ht="27.75" customHeight="1">
      <c r="A11" s="501" t="s">
        <v>28</v>
      </c>
      <c r="B11" s="501" t="s">
        <v>15</v>
      </c>
      <c r="C11" s="501" t="s">
        <v>72</v>
      </c>
      <c r="D11" s="545" t="s">
        <v>298</v>
      </c>
      <c r="E11" s="106" t="s">
        <v>299</v>
      </c>
      <c r="F11" s="107" t="s">
        <v>300</v>
      </c>
      <c r="G11" s="546">
        <v>5144</v>
      </c>
      <c r="H11" s="546">
        <v>5245</v>
      </c>
      <c r="I11" s="546">
        <v>5249</v>
      </c>
      <c r="J11" s="547">
        <f>H11/G11*100</f>
        <v>101.96345256609642</v>
      </c>
      <c r="K11" s="547">
        <f>I11/H11*100</f>
        <v>100.07626310772164</v>
      </c>
      <c r="L11" s="108" t="s">
        <v>320</v>
      </c>
      <c r="M11" s="108"/>
      <c r="N11" s="108"/>
    </row>
    <row r="12" spans="1:14" ht="33" customHeight="1">
      <c r="A12" s="502"/>
      <c r="B12" s="502"/>
      <c r="C12" s="502"/>
      <c r="D12" s="548"/>
      <c r="E12" s="549" t="s">
        <v>301</v>
      </c>
      <c r="F12" s="550" t="s">
        <v>6</v>
      </c>
      <c r="G12" s="551">
        <v>186598</v>
      </c>
      <c r="H12" s="547">
        <v>175525</v>
      </c>
      <c r="I12" s="547">
        <v>174168.72</v>
      </c>
      <c r="J12" s="547">
        <f>I12/G12*100</f>
        <v>93.339006848948</v>
      </c>
      <c r="K12" s="547">
        <f>I12/H12*100</f>
        <v>99.22730095428001</v>
      </c>
      <c r="L12" s="109">
        <f>G12+G14+G16</f>
        <v>407666.19999999995</v>
      </c>
      <c r="M12" s="109">
        <f>H12+H14+H16</f>
        <v>449588.92000000004</v>
      </c>
      <c r="N12" s="109">
        <f>I12+I14+I16</f>
        <v>446154.59</v>
      </c>
    </row>
    <row r="13" spans="1:11" ht="14.25">
      <c r="A13" s="502"/>
      <c r="B13" s="502"/>
      <c r="C13" s="502"/>
      <c r="D13" s="545" t="s">
        <v>302</v>
      </c>
      <c r="E13" s="106" t="s">
        <v>299</v>
      </c>
      <c r="F13" s="107" t="s">
        <v>300</v>
      </c>
      <c r="G13" s="546">
        <v>5228</v>
      </c>
      <c r="H13" s="546">
        <v>5241</v>
      </c>
      <c r="I13" s="546">
        <v>5275</v>
      </c>
      <c r="J13" s="547">
        <f>I13/G13*100</f>
        <v>100.89900535577658</v>
      </c>
      <c r="K13" s="547">
        <f>I13/H13*100</f>
        <v>100.64873115817592</v>
      </c>
    </row>
    <row r="14" spans="1:11" ht="33.75" customHeight="1">
      <c r="A14" s="502"/>
      <c r="B14" s="502"/>
      <c r="C14" s="502"/>
      <c r="D14" s="548"/>
      <c r="E14" s="549" t="s">
        <v>301</v>
      </c>
      <c r="F14" s="550" t="s">
        <v>6</v>
      </c>
      <c r="G14" s="547">
        <v>188310.6</v>
      </c>
      <c r="H14" s="547">
        <v>235091.01</v>
      </c>
      <c r="I14" s="547">
        <v>233304.23</v>
      </c>
      <c r="J14" s="547">
        <f>I14/G14*100</f>
        <v>123.89330712131978</v>
      </c>
      <c r="K14" s="547">
        <f>I14/H14*100</f>
        <v>99.23996242986918</v>
      </c>
    </row>
    <row r="15" spans="1:11" ht="14.25">
      <c r="A15" s="502"/>
      <c r="B15" s="502"/>
      <c r="C15" s="502"/>
      <c r="D15" s="545" t="s">
        <v>303</v>
      </c>
      <c r="E15" s="106" t="s">
        <v>299</v>
      </c>
      <c r="F15" s="107" t="s">
        <v>300</v>
      </c>
      <c r="G15" s="546">
        <v>909</v>
      </c>
      <c r="H15" s="546">
        <v>874</v>
      </c>
      <c r="I15" s="546">
        <v>868</v>
      </c>
      <c r="J15" s="547">
        <f>I15/G15*100</f>
        <v>95.48954895489548</v>
      </c>
      <c r="K15" s="547">
        <f>I15/H15*100</f>
        <v>99.31350114416476</v>
      </c>
    </row>
    <row r="16" spans="1:11" ht="30" customHeight="1">
      <c r="A16" s="503"/>
      <c r="B16" s="503"/>
      <c r="C16" s="503"/>
      <c r="D16" s="548"/>
      <c r="E16" s="549" t="s">
        <v>301</v>
      </c>
      <c r="F16" s="550" t="s">
        <v>6</v>
      </c>
      <c r="G16" s="542">
        <v>32757.6</v>
      </c>
      <c r="H16" s="542">
        <v>38972.91</v>
      </c>
      <c r="I16" s="542">
        <v>38681.64</v>
      </c>
      <c r="J16" s="547">
        <f>I16/G16*100</f>
        <v>118.08447505311746</v>
      </c>
      <c r="K16" s="547">
        <f>I16/H16*100</f>
        <v>99.25263471472876</v>
      </c>
    </row>
    <row r="17" spans="1:11" ht="14.25">
      <c r="A17" s="99" t="s">
        <v>28</v>
      </c>
      <c r="B17" s="99" t="s">
        <v>83</v>
      </c>
      <c r="C17" s="99"/>
      <c r="D17" s="543" t="s">
        <v>304</v>
      </c>
      <c r="E17" s="544"/>
      <c r="F17" s="544"/>
      <c r="G17" s="544"/>
      <c r="H17" s="544"/>
      <c r="I17" s="544"/>
      <c r="J17" s="544"/>
      <c r="K17" s="544"/>
    </row>
    <row r="18" spans="1:11" ht="14.25">
      <c r="A18" s="501" t="s">
        <v>28</v>
      </c>
      <c r="B18" s="501" t="s">
        <v>83</v>
      </c>
      <c r="C18" s="501" t="s">
        <v>74</v>
      </c>
      <c r="D18" s="548" t="s">
        <v>305</v>
      </c>
      <c r="E18" s="106" t="s">
        <v>306</v>
      </c>
      <c r="F18" s="107" t="s">
        <v>300</v>
      </c>
      <c r="G18" s="542">
        <v>1000</v>
      </c>
      <c r="H18" s="542">
        <v>1000</v>
      </c>
      <c r="I18" s="542">
        <v>1008</v>
      </c>
      <c r="J18" s="542">
        <f aca="true" t="shared" si="0" ref="J18:J23">I18/G18*100</f>
        <v>100.8</v>
      </c>
      <c r="K18" s="542">
        <f aca="true" t="shared" si="1" ref="K18:K23">I18/H18*100</f>
        <v>100.8</v>
      </c>
    </row>
    <row r="19" spans="1:12" ht="34.5" customHeight="1">
      <c r="A19" s="503"/>
      <c r="B19" s="503"/>
      <c r="C19" s="503"/>
      <c r="D19" s="552"/>
      <c r="E19" s="549" t="s">
        <v>301</v>
      </c>
      <c r="F19" s="550" t="s">
        <v>6</v>
      </c>
      <c r="G19" s="542">
        <v>46467.7</v>
      </c>
      <c r="H19" s="542">
        <v>46403.6</v>
      </c>
      <c r="I19" s="542">
        <v>45497.4</v>
      </c>
      <c r="J19" s="547">
        <f t="shared" si="0"/>
        <v>97.91188287778392</v>
      </c>
      <c r="K19" s="547">
        <f t="shared" si="1"/>
        <v>98.04713427406494</v>
      </c>
      <c r="L19" s="36" t="s">
        <v>320</v>
      </c>
    </row>
    <row r="20" spans="1:15" ht="24">
      <c r="A20" s="501" t="s">
        <v>28</v>
      </c>
      <c r="B20" s="501" t="s">
        <v>83</v>
      </c>
      <c r="C20" s="501" t="s">
        <v>72</v>
      </c>
      <c r="D20" s="545" t="s">
        <v>307</v>
      </c>
      <c r="E20" s="549" t="s">
        <v>308</v>
      </c>
      <c r="F20" s="553" t="s">
        <v>309</v>
      </c>
      <c r="G20" s="541">
        <v>1258333</v>
      </c>
      <c r="H20" s="541">
        <v>1258333</v>
      </c>
      <c r="I20" s="541">
        <v>1246881</v>
      </c>
      <c r="J20" s="547">
        <f t="shared" si="0"/>
        <v>99.089907043684</v>
      </c>
      <c r="K20" s="547">
        <f t="shared" si="1"/>
        <v>99.089907043684</v>
      </c>
      <c r="L20" s="108">
        <f aca="true" t="shared" si="2" ref="L20:N21">G20+G22</f>
        <v>1524208</v>
      </c>
      <c r="M20" s="108">
        <f t="shared" si="2"/>
        <v>1524208</v>
      </c>
      <c r="N20" s="108">
        <f t="shared" si="2"/>
        <v>1531529</v>
      </c>
      <c r="O20" s="36" t="s">
        <v>321</v>
      </c>
    </row>
    <row r="21" spans="1:14" ht="24">
      <c r="A21" s="503"/>
      <c r="B21" s="503"/>
      <c r="C21" s="503"/>
      <c r="D21" s="552"/>
      <c r="E21" s="549" t="s">
        <v>301</v>
      </c>
      <c r="F21" s="550" t="s">
        <v>6</v>
      </c>
      <c r="G21" s="542">
        <v>63815.6</v>
      </c>
      <c r="H21" s="542">
        <v>58255.6</v>
      </c>
      <c r="I21" s="542">
        <v>57274.5</v>
      </c>
      <c r="J21" s="547">
        <f t="shared" si="0"/>
        <v>89.74999843298505</v>
      </c>
      <c r="K21" s="547">
        <f t="shared" si="1"/>
        <v>98.31587006227728</v>
      </c>
      <c r="L21" s="110">
        <f t="shared" si="2"/>
        <v>70494.4</v>
      </c>
      <c r="M21" s="110">
        <f t="shared" si="2"/>
        <v>69882.7</v>
      </c>
      <c r="N21" s="110">
        <f t="shared" si="2"/>
        <v>68705.8</v>
      </c>
    </row>
    <row r="22" spans="1:11" ht="24">
      <c r="A22" s="501" t="s">
        <v>28</v>
      </c>
      <c r="B22" s="501" t="s">
        <v>83</v>
      </c>
      <c r="C22" s="501" t="s">
        <v>72</v>
      </c>
      <c r="D22" s="545" t="s">
        <v>310</v>
      </c>
      <c r="E22" s="549" t="s">
        <v>308</v>
      </c>
      <c r="F22" s="553" t="s">
        <v>309</v>
      </c>
      <c r="G22" s="541">
        <v>265875</v>
      </c>
      <c r="H22" s="541">
        <v>265875</v>
      </c>
      <c r="I22" s="541">
        <v>284648</v>
      </c>
      <c r="J22" s="547">
        <f t="shared" si="0"/>
        <v>107.06083685942642</v>
      </c>
      <c r="K22" s="547">
        <f t="shared" si="1"/>
        <v>107.06083685942642</v>
      </c>
    </row>
    <row r="23" spans="1:11" ht="24">
      <c r="A23" s="503"/>
      <c r="B23" s="503"/>
      <c r="C23" s="503"/>
      <c r="D23" s="552"/>
      <c r="E23" s="549" t="s">
        <v>301</v>
      </c>
      <c r="F23" s="550" t="s">
        <v>6</v>
      </c>
      <c r="G23" s="542">
        <v>6678.8</v>
      </c>
      <c r="H23" s="542">
        <v>11627.1</v>
      </c>
      <c r="I23" s="542">
        <v>11431.3</v>
      </c>
      <c r="J23" s="547">
        <f t="shared" si="0"/>
        <v>171.1579924537342</v>
      </c>
      <c r="K23" s="547">
        <f t="shared" si="1"/>
        <v>98.31600313061726</v>
      </c>
    </row>
    <row r="24" spans="1:11" ht="14.25">
      <c r="A24" s="99" t="s">
        <v>28</v>
      </c>
      <c r="B24" s="99" t="s">
        <v>94</v>
      </c>
      <c r="C24" s="99"/>
      <c r="D24" s="543" t="s">
        <v>311</v>
      </c>
      <c r="E24" s="544"/>
      <c r="F24" s="544"/>
      <c r="G24" s="544"/>
      <c r="H24" s="544"/>
      <c r="I24" s="544"/>
      <c r="J24" s="544"/>
      <c r="K24" s="544"/>
    </row>
    <row r="25" spans="1:11" ht="14.25">
      <c r="A25" s="501" t="s">
        <v>28</v>
      </c>
      <c r="B25" s="501" t="s">
        <v>94</v>
      </c>
      <c r="C25" s="501" t="s">
        <v>72</v>
      </c>
      <c r="D25" s="548" t="s">
        <v>312</v>
      </c>
      <c r="E25" s="106" t="s">
        <v>313</v>
      </c>
      <c r="F25" s="107" t="s">
        <v>300</v>
      </c>
      <c r="G25" s="546">
        <v>10</v>
      </c>
      <c r="H25" s="546">
        <v>10</v>
      </c>
      <c r="I25" s="546">
        <v>10</v>
      </c>
      <c r="J25" s="547">
        <f>I25/G25*100</f>
        <v>100</v>
      </c>
      <c r="K25" s="547">
        <f>I25/H25*100</f>
        <v>100</v>
      </c>
    </row>
    <row r="26" spans="1:11" ht="24">
      <c r="A26" s="503"/>
      <c r="B26" s="503"/>
      <c r="C26" s="503"/>
      <c r="D26" s="552"/>
      <c r="E26" s="549" t="s">
        <v>314</v>
      </c>
      <c r="F26" s="550" t="s">
        <v>6</v>
      </c>
      <c r="G26" s="542">
        <v>3865.1</v>
      </c>
      <c r="H26" s="542">
        <v>4410.1</v>
      </c>
      <c r="I26" s="542">
        <v>4358.7</v>
      </c>
      <c r="J26" s="547">
        <f>I26/G26*100</f>
        <v>112.77069157330988</v>
      </c>
      <c r="K26" s="547">
        <f>I26/H26*100</f>
        <v>98.8344935488991</v>
      </c>
    </row>
  </sheetData>
  <sheetProtection/>
  <mergeCells count="44">
    <mergeCell ref="A22:A23"/>
    <mergeCell ref="B22:B23"/>
    <mergeCell ref="C22:C23"/>
    <mergeCell ref="D22:D23"/>
    <mergeCell ref="D24:K24"/>
    <mergeCell ref="A25:A26"/>
    <mergeCell ref="B25:B26"/>
    <mergeCell ref="C25:C26"/>
    <mergeCell ref="D25:D26"/>
    <mergeCell ref="D17:K17"/>
    <mergeCell ref="A18:A19"/>
    <mergeCell ref="B18:B19"/>
    <mergeCell ref="C18:C19"/>
    <mergeCell ref="D18:D19"/>
    <mergeCell ref="A20:A21"/>
    <mergeCell ref="B20:B21"/>
    <mergeCell ref="C20:C21"/>
    <mergeCell ref="D20:D21"/>
    <mergeCell ref="D10:K10"/>
    <mergeCell ref="A11:A16"/>
    <mergeCell ref="B11:B16"/>
    <mergeCell ref="C11:C16"/>
    <mergeCell ref="D11:D12"/>
    <mergeCell ref="D13:D14"/>
    <mergeCell ref="D15:D16"/>
    <mergeCell ref="H4:H5"/>
    <mergeCell ref="I4:I5"/>
    <mergeCell ref="J4:J5"/>
    <mergeCell ref="K4:K5"/>
    <mergeCell ref="D7:K7"/>
    <mergeCell ref="A8:A9"/>
    <mergeCell ref="B8:B9"/>
    <mergeCell ref="C8:C9"/>
    <mergeCell ref="D8:D9"/>
    <mergeCell ref="J1:K1"/>
    <mergeCell ref="A1:E1"/>
    <mergeCell ref="A2:K2"/>
    <mergeCell ref="A3:K3"/>
    <mergeCell ref="A4:B4"/>
    <mergeCell ref="C4:C5"/>
    <mergeCell ref="D4:D5"/>
    <mergeCell ref="E4:E5"/>
    <mergeCell ref="F4:F5"/>
    <mergeCell ref="G4:G5"/>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Q94"/>
  <sheetViews>
    <sheetView view="pageBreakPreview" zoomScale="25" zoomScaleSheetLayoutView="25" zoomScalePageLayoutView="0" workbookViewId="0" topLeftCell="A1">
      <selection activeCell="AC19" sqref="AC19"/>
    </sheetView>
  </sheetViews>
  <sheetFormatPr defaultColWidth="9.140625" defaultRowHeight="15"/>
  <cols>
    <col min="1" max="1" width="4.57421875" style="36" customWidth="1"/>
    <col min="2" max="2" width="4.421875" style="36" customWidth="1"/>
    <col min="3" max="3" width="3.421875" style="36" customWidth="1"/>
    <col min="4" max="4" width="37.00390625" style="114" customWidth="1"/>
    <col min="5" max="5" width="12.28125" style="36" customWidth="1"/>
    <col min="6" max="6" width="37.00390625" style="36" hidden="1" customWidth="1"/>
    <col min="7" max="7" width="10.57421875" style="203" customWidth="1"/>
    <col min="8" max="8" width="10.421875" style="372" customWidth="1"/>
    <col min="9" max="9" width="10.57421875" style="372" customWidth="1"/>
    <col min="10" max="11" width="11.00390625" style="373" customWidth="1"/>
    <col min="12" max="12" width="12.8515625" style="374" customWidth="1"/>
    <col min="13" max="13" width="41.7109375" style="222" customWidth="1"/>
    <col min="14" max="14" width="10.57421875" style="36" hidden="1" customWidth="1"/>
    <col min="15" max="15" width="8.8515625" style="380" customWidth="1"/>
    <col min="16" max="16384" width="8.8515625" style="36" customWidth="1"/>
  </cols>
  <sheetData>
    <row r="1" spans="1:15" s="206" customFormat="1" ht="15" customHeight="1">
      <c r="A1" s="571" t="s">
        <v>612</v>
      </c>
      <c r="B1" s="571"/>
      <c r="C1" s="571"/>
      <c r="D1" s="571"/>
      <c r="E1" s="571"/>
      <c r="F1" s="571"/>
      <c r="G1" s="571"/>
      <c r="H1" s="571"/>
      <c r="I1" s="571"/>
      <c r="J1" s="571"/>
      <c r="K1" s="571"/>
      <c r="L1" s="571"/>
      <c r="M1" s="571"/>
      <c r="O1" s="380"/>
    </row>
    <row r="2" spans="1:15" s="206" customFormat="1" ht="15" customHeight="1">
      <c r="A2" s="571"/>
      <c r="B2" s="571"/>
      <c r="C2" s="571"/>
      <c r="D2" s="571"/>
      <c r="E2" s="571"/>
      <c r="F2" s="571"/>
      <c r="G2" s="571"/>
      <c r="H2" s="571"/>
      <c r="I2" s="571"/>
      <c r="J2" s="571"/>
      <c r="K2" s="571"/>
      <c r="L2" s="571"/>
      <c r="M2" s="571"/>
      <c r="N2" s="111"/>
      <c r="O2" s="380"/>
    </row>
    <row r="3" spans="1:14" ht="38.25" customHeight="1">
      <c r="A3" s="572"/>
      <c r="B3" s="572"/>
      <c r="C3" s="572"/>
      <c r="D3" s="572"/>
      <c r="E3" s="572"/>
      <c r="F3" s="572"/>
      <c r="G3" s="572"/>
      <c r="H3" s="572"/>
      <c r="I3" s="572"/>
      <c r="J3" s="572"/>
      <c r="K3" s="572"/>
      <c r="L3" s="572"/>
      <c r="M3" s="572"/>
      <c r="N3" s="202"/>
    </row>
    <row r="4" spans="1:15" ht="26.25" customHeight="1">
      <c r="A4" s="509" t="s">
        <v>17</v>
      </c>
      <c r="B4" s="510"/>
      <c r="C4" s="504" t="s">
        <v>24</v>
      </c>
      <c r="D4" s="504" t="s">
        <v>25</v>
      </c>
      <c r="E4" s="504" t="s">
        <v>322</v>
      </c>
      <c r="F4" s="504" t="s">
        <v>26</v>
      </c>
      <c r="G4" s="513" t="s">
        <v>27</v>
      </c>
      <c r="H4" s="514"/>
      <c r="I4" s="515"/>
      <c r="J4" s="527" t="s">
        <v>627</v>
      </c>
      <c r="K4" s="389"/>
      <c r="L4" s="504" t="s">
        <v>69</v>
      </c>
      <c r="M4" s="504" t="s">
        <v>628</v>
      </c>
      <c r="N4" s="244"/>
      <c r="O4" s="381"/>
    </row>
    <row r="5" spans="1:15" ht="54" customHeight="1">
      <c r="A5" s="511"/>
      <c r="B5" s="512"/>
      <c r="C5" s="505"/>
      <c r="D5" s="505"/>
      <c r="E5" s="505"/>
      <c r="F5" s="505"/>
      <c r="G5" s="504" t="s">
        <v>644</v>
      </c>
      <c r="H5" s="504" t="s">
        <v>643</v>
      </c>
      <c r="I5" s="507" t="s">
        <v>642</v>
      </c>
      <c r="J5" s="528"/>
      <c r="K5" s="390"/>
      <c r="L5" s="505"/>
      <c r="M5" s="505"/>
      <c r="N5" s="244"/>
      <c r="O5" s="381"/>
    </row>
    <row r="6" spans="1:15" ht="37.5" customHeight="1">
      <c r="A6" s="331" t="s">
        <v>22</v>
      </c>
      <c r="B6" s="331" t="s">
        <v>18</v>
      </c>
      <c r="C6" s="506"/>
      <c r="D6" s="506"/>
      <c r="E6" s="506"/>
      <c r="F6" s="506"/>
      <c r="G6" s="506"/>
      <c r="H6" s="506"/>
      <c r="I6" s="508"/>
      <c r="J6" s="529"/>
      <c r="K6" s="391"/>
      <c r="L6" s="506"/>
      <c r="M6" s="506"/>
      <c r="N6" s="244"/>
      <c r="O6" s="381"/>
    </row>
    <row r="7" spans="1:15" s="221" customFormat="1" ht="36" customHeight="1">
      <c r="A7" s="331">
        <v>1</v>
      </c>
      <c r="B7" s="331">
        <v>2</v>
      </c>
      <c r="C7" s="97">
        <v>3</v>
      </c>
      <c r="D7" s="97">
        <v>4</v>
      </c>
      <c r="E7" s="97">
        <v>5</v>
      </c>
      <c r="F7" s="97"/>
      <c r="G7" s="97">
        <v>6</v>
      </c>
      <c r="H7" s="97">
        <v>7</v>
      </c>
      <c r="I7" s="97">
        <v>8</v>
      </c>
      <c r="J7" s="333" t="s">
        <v>611</v>
      </c>
      <c r="K7" s="333"/>
      <c r="L7" s="97">
        <v>10</v>
      </c>
      <c r="M7" s="97">
        <v>11</v>
      </c>
      <c r="N7" s="332"/>
      <c r="O7" s="387"/>
    </row>
    <row r="8" spans="1:17" ht="36" customHeight="1">
      <c r="A8" s="204" t="s">
        <v>28</v>
      </c>
      <c r="B8" s="205"/>
      <c r="C8" s="245"/>
      <c r="D8" s="522" t="s">
        <v>374</v>
      </c>
      <c r="E8" s="523"/>
      <c r="F8" s="523"/>
      <c r="G8" s="523"/>
      <c r="H8" s="523"/>
      <c r="I8" s="523"/>
      <c r="J8" s="523"/>
      <c r="K8" s="523"/>
      <c r="L8" s="523"/>
      <c r="M8" s="524"/>
      <c r="N8" s="244"/>
      <c r="O8" s="387">
        <f>SUM(O10:O25,O28:O42,O45:O62,O65:O72,O75:O76,O79:O89)/SUM(C25,C42,C54,C62,C72,C76,C89,5)</f>
        <v>0.9797879663561583</v>
      </c>
      <c r="P8" s="388" t="s">
        <v>648</v>
      </c>
      <c r="Q8" s="388"/>
    </row>
    <row r="9" spans="1:15" ht="18" customHeight="1">
      <c r="A9" s="255" t="s">
        <v>28</v>
      </c>
      <c r="B9" s="255" t="s">
        <v>16</v>
      </c>
      <c r="C9" s="256"/>
      <c r="D9" s="530" t="s">
        <v>261</v>
      </c>
      <c r="E9" s="531"/>
      <c r="F9" s="531"/>
      <c r="G9" s="531"/>
      <c r="H9" s="531"/>
      <c r="I9" s="531"/>
      <c r="J9" s="531"/>
      <c r="K9" s="531"/>
      <c r="L9" s="531"/>
      <c r="M9" s="348"/>
      <c r="N9" s="246"/>
      <c r="O9" s="386">
        <f>SUM(O10:O25)/C25</f>
        <v>0.9716730182926829</v>
      </c>
    </row>
    <row r="10" spans="1:15" ht="71.25" customHeight="1">
      <c r="A10" s="226" t="s">
        <v>28</v>
      </c>
      <c r="B10" s="226" t="s">
        <v>16</v>
      </c>
      <c r="C10" s="227">
        <v>1</v>
      </c>
      <c r="D10" s="216" t="s">
        <v>323</v>
      </c>
      <c r="E10" s="229" t="s">
        <v>324</v>
      </c>
      <c r="F10" s="229" t="s">
        <v>324</v>
      </c>
      <c r="G10" s="230">
        <v>79</v>
      </c>
      <c r="H10" s="230">
        <v>77.8</v>
      </c>
      <c r="I10" s="230">
        <v>84.4</v>
      </c>
      <c r="J10" s="269">
        <f>I10/H10</f>
        <v>1.0848329048843188</v>
      </c>
      <c r="K10" s="269">
        <f>I10/H10</f>
        <v>1.0848329048843188</v>
      </c>
      <c r="L10" s="289">
        <f aca="true" t="shared" si="0" ref="L10:L15">I10/G10*100</f>
        <v>106.8354430379747</v>
      </c>
      <c r="M10" s="218" t="s">
        <v>437</v>
      </c>
      <c r="N10" s="247"/>
      <c r="O10" s="382">
        <f>IF(K10&gt;1,1,K10)</f>
        <v>1</v>
      </c>
    </row>
    <row r="11" spans="1:15" ht="51" customHeight="1">
      <c r="A11" s="226" t="s">
        <v>28</v>
      </c>
      <c r="B11" s="226" t="s">
        <v>16</v>
      </c>
      <c r="C11" s="227">
        <v>2</v>
      </c>
      <c r="D11" s="216" t="s">
        <v>325</v>
      </c>
      <c r="E11" s="229" t="s">
        <v>324</v>
      </c>
      <c r="F11" s="229" t="s">
        <v>324</v>
      </c>
      <c r="G11" s="230">
        <v>20.5</v>
      </c>
      <c r="H11" s="230">
        <v>19.1</v>
      </c>
      <c r="I11" s="230">
        <v>16</v>
      </c>
      <c r="J11" s="269">
        <f>H11/I11</f>
        <v>1.19375</v>
      </c>
      <c r="K11" s="269">
        <f>H11/I11</f>
        <v>1.19375</v>
      </c>
      <c r="L11" s="289">
        <f t="shared" si="0"/>
        <v>78.04878048780488</v>
      </c>
      <c r="M11" s="218" t="s">
        <v>438</v>
      </c>
      <c r="N11" s="247"/>
      <c r="O11" s="382">
        <f aca="true" t="shared" si="1" ref="O11:O72">IF(K11&gt;1,1,K11)</f>
        <v>1</v>
      </c>
    </row>
    <row r="12" spans="1:15" ht="84">
      <c r="A12" s="226" t="s">
        <v>28</v>
      </c>
      <c r="B12" s="226" t="s">
        <v>16</v>
      </c>
      <c r="C12" s="227">
        <v>3</v>
      </c>
      <c r="D12" s="219" t="s">
        <v>326</v>
      </c>
      <c r="E12" s="229" t="s">
        <v>324</v>
      </c>
      <c r="F12" s="229" t="s">
        <v>324</v>
      </c>
      <c r="G12" s="230">
        <v>100</v>
      </c>
      <c r="H12" s="230">
        <v>100</v>
      </c>
      <c r="I12" s="230">
        <v>100</v>
      </c>
      <c r="J12" s="269">
        <f>H12/I12</f>
        <v>1</v>
      </c>
      <c r="K12" s="269">
        <f>I12/H12</f>
        <v>1</v>
      </c>
      <c r="L12" s="289">
        <f t="shared" si="0"/>
        <v>100</v>
      </c>
      <c r="M12" s="220" t="s">
        <v>375</v>
      </c>
      <c r="N12" s="247"/>
      <c r="O12" s="382">
        <f t="shared" si="1"/>
        <v>1</v>
      </c>
    </row>
    <row r="13" spans="1:15" ht="91.5" customHeight="1">
      <c r="A13" s="226" t="s">
        <v>28</v>
      </c>
      <c r="B13" s="226" t="s">
        <v>16</v>
      </c>
      <c r="C13" s="227">
        <v>4</v>
      </c>
      <c r="D13" s="219" t="s">
        <v>327</v>
      </c>
      <c r="E13" s="229" t="s">
        <v>324</v>
      </c>
      <c r="F13" s="229" t="s">
        <v>324</v>
      </c>
      <c r="G13" s="230">
        <v>100</v>
      </c>
      <c r="H13" s="230">
        <v>100</v>
      </c>
      <c r="I13" s="230">
        <v>100</v>
      </c>
      <c r="J13" s="269">
        <f>I13/H13</f>
        <v>1</v>
      </c>
      <c r="K13" s="269">
        <f>I13/H13</f>
        <v>1</v>
      </c>
      <c r="L13" s="289">
        <f t="shared" si="0"/>
        <v>100</v>
      </c>
      <c r="M13" s="220" t="s">
        <v>375</v>
      </c>
      <c r="N13" s="247"/>
      <c r="O13" s="382">
        <f t="shared" si="1"/>
        <v>1</v>
      </c>
    </row>
    <row r="14" spans="1:15" ht="60">
      <c r="A14" s="226" t="s">
        <v>28</v>
      </c>
      <c r="B14" s="226" t="s">
        <v>16</v>
      </c>
      <c r="C14" s="227">
        <v>5</v>
      </c>
      <c r="D14" s="216" t="s">
        <v>328</v>
      </c>
      <c r="E14" s="229" t="s">
        <v>324</v>
      </c>
      <c r="F14" s="229" t="s">
        <v>324</v>
      </c>
      <c r="G14" s="231">
        <v>0.75</v>
      </c>
      <c r="H14" s="232">
        <v>0.8</v>
      </c>
      <c r="I14" s="231">
        <v>0.75</v>
      </c>
      <c r="J14" s="269">
        <f>I14/H14</f>
        <v>0.9375</v>
      </c>
      <c r="K14" s="269">
        <f>I14/H14</f>
        <v>0.9375</v>
      </c>
      <c r="L14" s="289">
        <f t="shared" si="0"/>
        <v>100</v>
      </c>
      <c r="M14" s="262" t="s">
        <v>598</v>
      </c>
      <c r="N14" s="247"/>
      <c r="O14" s="382">
        <f t="shared" si="1"/>
        <v>0.9375</v>
      </c>
    </row>
    <row r="15" spans="1:15" ht="84">
      <c r="A15" s="226" t="s">
        <v>28</v>
      </c>
      <c r="B15" s="226" t="s">
        <v>16</v>
      </c>
      <c r="C15" s="227">
        <v>6</v>
      </c>
      <c r="D15" s="219" t="s">
        <v>329</v>
      </c>
      <c r="E15" s="229" t="s">
        <v>324</v>
      </c>
      <c r="F15" s="229" t="s">
        <v>324</v>
      </c>
      <c r="G15" s="230">
        <v>100</v>
      </c>
      <c r="H15" s="230">
        <v>100</v>
      </c>
      <c r="I15" s="230">
        <v>100</v>
      </c>
      <c r="J15" s="269">
        <f>I15/H15</f>
        <v>1</v>
      </c>
      <c r="K15" s="269">
        <f>I15/H15</f>
        <v>1</v>
      </c>
      <c r="L15" s="289">
        <f t="shared" si="0"/>
        <v>100</v>
      </c>
      <c r="M15" s="220" t="s">
        <v>375</v>
      </c>
      <c r="N15" s="247"/>
      <c r="O15" s="382">
        <f t="shared" si="1"/>
        <v>1</v>
      </c>
    </row>
    <row r="16" spans="1:15" ht="72">
      <c r="A16" s="226" t="s">
        <v>28</v>
      </c>
      <c r="B16" s="226" t="s">
        <v>16</v>
      </c>
      <c r="C16" s="227">
        <v>7</v>
      </c>
      <c r="D16" s="216" t="s">
        <v>330</v>
      </c>
      <c r="E16" s="229" t="s">
        <v>324</v>
      </c>
      <c r="F16" s="229" t="s">
        <v>324</v>
      </c>
      <c r="G16" s="230">
        <v>0</v>
      </c>
      <c r="H16" s="283">
        <v>0</v>
      </c>
      <c r="I16" s="230">
        <v>0</v>
      </c>
      <c r="J16" s="269">
        <v>0</v>
      </c>
      <c r="K16" s="269">
        <v>1</v>
      </c>
      <c r="L16" s="289">
        <v>0</v>
      </c>
      <c r="M16" s="220" t="s">
        <v>375</v>
      </c>
      <c r="N16" s="247"/>
      <c r="O16" s="385">
        <f t="shared" si="1"/>
        <v>1</v>
      </c>
    </row>
    <row r="17" spans="1:15" ht="69" customHeight="1">
      <c r="A17" s="226" t="s">
        <v>28</v>
      </c>
      <c r="B17" s="226" t="s">
        <v>16</v>
      </c>
      <c r="C17" s="227">
        <v>8</v>
      </c>
      <c r="D17" s="254" t="s">
        <v>331</v>
      </c>
      <c r="E17" s="229" t="s">
        <v>332</v>
      </c>
      <c r="F17" s="229" t="s">
        <v>332</v>
      </c>
      <c r="G17" s="233">
        <v>19134.2</v>
      </c>
      <c r="H17" s="233">
        <v>18463</v>
      </c>
      <c r="I17" s="233">
        <v>20902.2</v>
      </c>
      <c r="J17" s="269">
        <f aca="true" t="shared" si="2" ref="J17:J25">I17/H17</f>
        <v>1.1321128743974436</v>
      </c>
      <c r="K17" s="269">
        <f aca="true" t="shared" si="3" ref="K17:K25">I17/H17</f>
        <v>1.1321128743974436</v>
      </c>
      <c r="L17" s="289">
        <f aca="true" t="shared" si="4" ref="L17:L25">I17/G17*100</f>
        <v>109.23999958190048</v>
      </c>
      <c r="M17" s="218" t="s">
        <v>436</v>
      </c>
      <c r="N17" s="247"/>
      <c r="O17" s="382">
        <f t="shared" si="1"/>
        <v>1</v>
      </c>
    </row>
    <row r="18" spans="1:15" ht="47.25" customHeight="1">
      <c r="A18" s="226" t="s">
        <v>28</v>
      </c>
      <c r="B18" s="226" t="s">
        <v>16</v>
      </c>
      <c r="C18" s="227">
        <v>9</v>
      </c>
      <c r="D18" s="216" t="s">
        <v>333</v>
      </c>
      <c r="E18" s="229" t="s">
        <v>324</v>
      </c>
      <c r="F18" s="229" t="s">
        <v>324</v>
      </c>
      <c r="G18" s="230">
        <v>98</v>
      </c>
      <c r="H18" s="230">
        <v>98</v>
      </c>
      <c r="I18" s="230">
        <v>98.5</v>
      </c>
      <c r="J18" s="269">
        <f t="shared" si="2"/>
        <v>1.0051020408163265</v>
      </c>
      <c r="K18" s="269">
        <f t="shared" si="3"/>
        <v>1.0051020408163265</v>
      </c>
      <c r="L18" s="289">
        <f t="shared" si="4"/>
        <v>100.51020408163265</v>
      </c>
      <c r="M18" s="220" t="s">
        <v>375</v>
      </c>
      <c r="N18" s="247"/>
      <c r="O18" s="382">
        <f t="shared" si="1"/>
        <v>1</v>
      </c>
    </row>
    <row r="19" spans="1:15" ht="96">
      <c r="A19" s="226" t="s">
        <v>28</v>
      </c>
      <c r="B19" s="226" t="s">
        <v>16</v>
      </c>
      <c r="C19" s="227">
        <v>10</v>
      </c>
      <c r="D19" s="219" t="s">
        <v>334</v>
      </c>
      <c r="E19" s="229" t="s">
        <v>324</v>
      </c>
      <c r="F19" s="229" t="s">
        <v>324</v>
      </c>
      <c r="G19" s="230">
        <v>77</v>
      </c>
      <c r="H19" s="230">
        <v>82</v>
      </c>
      <c r="I19" s="230">
        <v>76.2</v>
      </c>
      <c r="J19" s="269">
        <f t="shared" si="2"/>
        <v>0.9292682926829269</v>
      </c>
      <c r="K19" s="269">
        <f t="shared" si="3"/>
        <v>0.9292682926829269</v>
      </c>
      <c r="L19" s="289">
        <f t="shared" si="4"/>
        <v>98.96103896103897</v>
      </c>
      <c r="M19" s="218" t="s">
        <v>434</v>
      </c>
      <c r="N19" s="247"/>
      <c r="O19" s="382">
        <f t="shared" si="1"/>
        <v>0.9292682926829269</v>
      </c>
    </row>
    <row r="20" spans="1:15" ht="72">
      <c r="A20" s="226" t="s">
        <v>28</v>
      </c>
      <c r="B20" s="226" t="s">
        <v>16</v>
      </c>
      <c r="C20" s="227">
        <v>11</v>
      </c>
      <c r="D20" s="216" t="s">
        <v>335</v>
      </c>
      <c r="E20" s="229" t="s">
        <v>324</v>
      </c>
      <c r="F20" s="229" t="s">
        <v>324</v>
      </c>
      <c r="G20" s="230">
        <v>99</v>
      </c>
      <c r="H20" s="230">
        <v>100</v>
      </c>
      <c r="I20" s="230">
        <v>100</v>
      </c>
      <c r="J20" s="269">
        <f t="shared" si="2"/>
        <v>1</v>
      </c>
      <c r="K20" s="269">
        <f t="shared" si="3"/>
        <v>1</v>
      </c>
      <c r="L20" s="289">
        <f t="shared" si="4"/>
        <v>101.01010101010101</v>
      </c>
      <c r="M20" s="97" t="s">
        <v>375</v>
      </c>
      <c r="N20" s="247"/>
      <c r="O20" s="382">
        <f t="shared" si="1"/>
        <v>1</v>
      </c>
    </row>
    <row r="21" spans="1:15" ht="36">
      <c r="A21" s="226" t="s">
        <v>28</v>
      </c>
      <c r="B21" s="226" t="s">
        <v>16</v>
      </c>
      <c r="C21" s="227">
        <v>12</v>
      </c>
      <c r="D21" s="216" t="s">
        <v>336</v>
      </c>
      <c r="E21" s="229" t="s">
        <v>324</v>
      </c>
      <c r="F21" s="229" t="s">
        <v>324</v>
      </c>
      <c r="G21" s="230">
        <v>100</v>
      </c>
      <c r="H21" s="230">
        <v>100</v>
      </c>
      <c r="I21" s="230">
        <v>100</v>
      </c>
      <c r="J21" s="269">
        <f t="shared" si="2"/>
        <v>1</v>
      </c>
      <c r="K21" s="269">
        <f t="shared" si="3"/>
        <v>1</v>
      </c>
      <c r="L21" s="289">
        <f t="shared" si="4"/>
        <v>100</v>
      </c>
      <c r="M21" s="220" t="s">
        <v>375</v>
      </c>
      <c r="N21" s="247"/>
      <c r="O21" s="382">
        <f t="shared" si="1"/>
        <v>1</v>
      </c>
    </row>
    <row r="22" spans="1:15" ht="48">
      <c r="A22" s="226" t="s">
        <v>28</v>
      </c>
      <c r="B22" s="226" t="s">
        <v>16</v>
      </c>
      <c r="C22" s="227">
        <v>13</v>
      </c>
      <c r="D22" s="216" t="s">
        <v>337</v>
      </c>
      <c r="E22" s="229" t="s">
        <v>324</v>
      </c>
      <c r="F22" s="229" t="s">
        <v>324</v>
      </c>
      <c r="G22" s="230">
        <v>100</v>
      </c>
      <c r="H22" s="230">
        <v>100</v>
      </c>
      <c r="I22" s="230">
        <v>100</v>
      </c>
      <c r="J22" s="269">
        <f t="shared" si="2"/>
        <v>1</v>
      </c>
      <c r="K22" s="269">
        <f t="shared" si="3"/>
        <v>1</v>
      </c>
      <c r="L22" s="289">
        <f t="shared" si="4"/>
        <v>100</v>
      </c>
      <c r="M22" s="220" t="s">
        <v>375</v>
      </c>
      <c r="N22" s="247"/>
      <c r="O22" s="382">
        <f t="shared" si="1"/>
        <v>1</v>
      </c>
    </row>
    <row r="23" spans="1:15" ht="84">
      <c r="A23" s="226" t="s">
        <v>28</v>
      </c>
      <c r="B23" s="226" t="s">
        <v>16</v>
      </c>
      <c r="C23" s="227">
        <v>14</v>
      </c>
      <c r="D23" s="219" t="s">
        <v>338</v>
      </c>
      <c r="E23" s="229" t="s">
        <v>324</v>
      </c>
      <c r="F23" s="229" t="s">
        <v>324</v>
      </c>
      <c r="G23" s="230">
        <v>100</v>
      </c>
      <c r="H23" s="230">
        <v>100</v>
      </c>
      <c r="I23" s="230">
        <v>100</v>
      </c>
      <c r="J23" s="269">
        <f t="shared" si="2"/>
        <v>1</v>
      </c>
      <c r="K23" s="269">
        <f t="shared" si="3"/>
        <v>1</v>
      </c>
      <c r="L23" s="289">
        <f t="shared" si="4"/>
        <v>100</v>
      </c>
      <c r="M23" s="220" t="s">
        <v>375</v>
      </c>
      <c r="N23" s="247"/>
      <c r="O23" s="382">
        <f t="shared" si="1"/>
        <v>1</v>
      </c>
    </row>
    <row r="24" spans="1:15" ht="48">
      <c r="A24" s="226" t="s">
        <v>28</v>
      </c>
      <c r="B24" s="226" t="s">
        <v>16</v>
      </c>
      <c r="C24" s="227">
        <v>15</v>
      </c>
      <c r="D24" s="219" t="s">
        <v>339</v>
      </c>
      <c r="E24" s="229" t="s">
        <v>324</v>
      </c>
      <c r="F24" s="229" t="s">
        <v>324</v>
      </c>
      <c r="G24" s="230">
        <v>55</v>
      </c>
      <c r="H24" s="230">
        <v>75</v>
      </c>
      <c r="I24" s="230">
        <v>51</v>
      </c>
      <c r="J24" s="269">
        <f t="shared" si="2"/>
        <v>0.68</v>
      </c>
      <c r="K24" s="269">
        <f t="shared" si="3"/>
        <v>0.68</v>
      </c>
      <c r="L24" s="289">
        <f t="shared" si="4"/>
        <v>92.72727272727272</v>
      </c>
      <c r="M24" s="218" t="s">
        <v>376</v>
      </c>
      <c r="N24" s="247"/>
      <c r="O24" s="382">
        <f t="shared" si="1"/>
        <v>0.68</v>
      </c>
    </row>
    <row r="25" spans="1:15" ht="81" customHeight="1">
      <c r="A25" s="236" t="s">
        <v>28</v>
      </c>
      <c r="B25" s="236" t="s">
        <v>16</v>
      </c>
      <c r="C25" s="282">
        <v>16</v>
      </c>
      <c r="D25" s="216" t="s">
        <v>340</v>
      </c>
      <c r="E25" s="210" t="s">
        <v>324</v>
      </c>
      <c r="F25" s="227" t="s">
        <v>324</v>
      </c>
      <c r="G25" s="230">
        <v>29</v>
      </c>
      <c r="H25" s="230">
        <v>36</v>
      </c>
      <c r="I25" s="230">
        <v>42.2</v>
      </c>
      <c r="J25" s="269">
        <f t="shared" si="2"/>
        <v>1.1722222222222223</v>
      </c>
      <c r="K25" s="269">
        <f t="shared" si="3"/>
        <v>1.1722222222222223</v>
      </c>
      <c r="L25" s="230">
        <f t="shared" si="4"/>
        <v>145.51724137931035</v>
      </c>
      <c r="M25" s="218" t="s">
        <v>435</v>
      </c>
      <c r="N25" s="234"/>
      <c r="O25" s="382">
        <f t="shared" si="1"/>
        <v>1</v>
      </c>
    </row>
    <row r="26" spans="1:15" s="343" customFormat="1" ht="19.5" customHeight="1">
      <c r="A26" s="338"/>
      <c r="B26" s="338"/>
      <c r="C26" s="338"/>
      <c r="D26" s="344" t="s">
        <v>377</v>
      </c>
      <c r="E26" s="339">
        <f>J26/C25</f>
        <v>0.9716875</v>
      </c>
      <c r="F26" s="340"/>
      <c r="G26" s="341"/>
      <c r="H26" s="342"/>
      <c r="I26" s="342"/>
      <c r="J26" s="346">
        <v>15.547</v>
      </c>
      <c r="K26" s="346"/>
      <c r="L26" s="340"/>
      <c r="M26" s="342"/>
      <c r="N26" s="338"/>
      <c r="O26" s="383"/>
    </row>
    <row r="27" spans="1:15" ht="15">
      <c r="A27" s="255" t="s">
        <v>28</v>
      </c>
      <c r="B27" s="255" t="s">
        <v>15</v>
      </c>
      <c r="C27" s="256"/>
      <c r="D27" s="530" t="s">
        <v>262</v>
      </c>
      <c r="E27" s="531"/>
      <c r="F27" s="531"/>
      <c r="G27" s="531"/>
      <c r="H27" s="531"/>
      <c r="I27" s="531"/>
      <c r="J27" s="531"/>
      <c r="K27" s="531"/>
      <c r="L27" s="531"/>
      <c r="M27" s="347"/>
      <c r="N27" s="348"/>
      <c r="O27" s="386">
        <f>SUM(O28:O42)/C42</f>
        <v>0.9945875613023892</v>
      </c>
    </row>
    <row r="28" spans="1:15" s="113" customFormat="1" ht="96.75" customHeight="1">
      <c r="A28" s="236" t="s">
        <v>28</v>
      </c>
      <c r="B28" s="236" t="s">
        <v>15</v>
      </c>
      <c r="C28" s="229">
        <v>1</v>
      </c>
      <c r="D28" s="280" t="s">
        <v>341</v>
      </c>
      <c r="E28" s="282" t="s">
        <v>324</v>
      </c>
      <c r="F28" s="282" t="s">
        <v>324</v>
      </c>
      <c r="G28" s="233">
        <v>100</v>
      </c>
      <c r="H28" s="233">
        <v>100</v>
      </c>
      <c r="I28" s="233">
        <v>100</v>
      </c>
      <c r="J28" s="269">
        <f>I28/H28</f>
        <v>1</v>
      </c>
      <c r="K28" s="269">
        <f aca="true" t="shared" si="5" ref="K28:K42">I28/H28</f>
        <v>1</v>
      </c>
      <c r="L28" s="230">
        <f>I28/G28*100</f>
        <v>100</v>
      </c>
      <c r="M28" s="220" t="s">
        <v>375</v>
      </c>
      <c r="N28" s="288"/>
      <c r="O28" s="382">
        <f t="shared" si="1"/>
        <v>1</v>
      </c>
    </row>
    <row r="29" spans="1:15" s="113" customFormat="1" ht="72" customHeight="1">
      <c r="A29" s="236" t="s">
        <v>28</v>
      </c>
      <c r="B29" s="236" t="s">
        <v>15</v>
      </c>
      <c r="C29" s="229">
        <v>2</v>
      </c>
      <c r="D29" s="280" t="s">
        <v>342</v>
      </c>
      <c r="E29" s="282" t="s">
        <v>324</v>
      </c>
      <c r="F29" s="282" t="s">
        <v>324</v>
      </c>
      <c r="G29" s="233">
        <v>0</v>
      </c>
      <c r="H29" s="233">
        <v>0</v>
      </c>
      <c r="I29" s="233">
        <v>0</v>
      </c>
      <c r="J29" s="269">
        <v>0</v>
      </c>
      <c r="K29" s="269">
        <v>1</v>
      </c>
      <c r="L29" s="230">
        <v>0</v>
      </c>
      <c r="M29" s="278" t="s">
        <v>375</v>
      </c>
      <c r="N29" s="288"/>
      <c r="O29" s="385">
        <f t="shared" si="1"/>
        <v>1</v>
      </c>
    </row>
    <row r="30" spans="1:15" s="113" customFormat="1" ht="81" customHeight="1">
      <c r="A30" s="236" t="s">
        <v>28</v>
      </c>
      <c r="B30" s="236" t="s">
        <v>15</v>
      </c>
      <c r="C30" s="229">
        <v>3</v>
      </c>
      <c r="D30" s="280" t="s">
        <v>343</v>
      </c>
      <c r="E30" s="282" t="s">
        <v>324</v>
      </c>
      <c r="F30" s="282" t="s">
        <v>324</v>
      </c>
      <c r="G30" s="233">
        <v>6.67</v>
      </c>
      <c r="H30" s="233">
        <v>0</v>
      </c>
      <c r="I30" s="233">
        <v>6.67</v>
      </c>
      <c r="J30" s="269">
        <f>H30/I30</f>
        <v>0</v>
      </c>
      <c r="K30" s="269">
        <v>1</v>
      </c>
      <c r="L30" s="230">
        <f aca="true" t="shared" si="6" ref="L30:L42">I30/G30*100</f>
        <v>100</v>
      </c>
      <c r="M30" s="278" t="s">
        <v>375</v>
      </c>
      <c r="N30" s="288"/>
      <c r="O30" s="385">
        <f t="shared" si="1"/>
        <v>1</v>
      </c>
    </row>
    <row r="31" spans="1:15" s="113" customFormat="1" ht="46.5" customHeight="1">
      <c r="A31" s="236" t="s">
        <v>28</v>
      </c>
      <c r="B31" s="236" t="s">
        <v>15</v>
      </c>
      <c r="C31" s="229">
        <v>4</v>
      </c>
      <c r="D31" s="280" t="s">
        <v>344</v>
      </c>
      <c r="E31" s="282" t="s">
        <v>324</v>
      </c>
      <c r="F31" s="282" t="s">
        <v>324</v>
      </c>
      <c r="G31" s="230">
        <v>93</v>
      </c>
      <c r="H31" s="230">
        <v>86</v>
      </c>
      <c r="I31" s="230">
        <v>93</v>
      </c>
      <c r="J31" s="269">
        <f>I31/H31</f>
        <v>1.0813953488372092</v>
      </c>
      <c r="K31" s="269">
        <f t="shared" si="5"/>
        <v>1.0813953488372092</v>
      </c>
      <c r="L31" s="230">
        <f t="shared" si="6"/>
        <v>100</v>
      </c>
      <c r="M31" s="279" t="s">
        <v>378</v>
      </c>
      <c r="N31" s="289"/>
      <c r="O31" s="382">
        <f t="shared" si="1"/>
        <v>1</v>
      </c>
    </row>
    <row r="32" spans="1:15" s="113" customFormat="1" ht="47.25" customHeight="1">
      <c r="A32" s="236" t="s">
        <v>28</v>
      </c>
      <c r="B32" s="236" t="s">
        <v>15</v>
      </c>
      <c r="C32" s="229">
        <v>5</v>
      </c>
      <c r="D32" s="280" t="s">
        <v>345</v>
      </c>
      <c r="E32" s="282" t="s">
        <v>324</v>
      </c>
      <c r="F32" s="282" t="s">
        <v>324</v>
      </c>
      <c r="G32" s="233">
        <v>78</v>
      </c>
      <c r="H32" s="233">
        <v>83</v>
      </c>
      <c r="I32" s="233">
        <v>78</v>
      </c>
      <c r="J32" s="269">
        <f>I32/H32</f>
        <v>0.9397590361445783</v>
      </c>
      <c r="K32" s="269">
        <f t="shared" si="5"/>
        <v>0.9397590361445783</v>
      </c>
      <c r="L32" s="230">
        <f t="shared" si="6"/>
        <v>100</v>
      </c>
      <c r="M32" s="279" t="s">
        <v>379</v>
      </c>
      <c r="N32" s="288"/>
      <c r="O32" s="382">
        <f t="shared" si="1"/>
        <v>0.9397590361445783</v>
      </c>
    </row>
    <row r="33" spans="1:15" s="113" customFormat="1" ht="72">
      <c r="A33" s="236" t="s">
        <v>28</v>
      </c>
      <c r="B33" s="236" t="s">
        <v>15</v>
      </c>
      <c r="C33" s="229">
        <v>6</v>
      </c>
      <c r="D33" s="280" t="s">
        <v>346</v>
      </c>
      <c r="E33" s="282" t="s">
        <v>324</v>
      </c>
      <c r="F33" s="282" t="s">
        <v>324</v>
      </c>
      <c r="G33" s="233">
        <v>33.1</v>
      </c>
      <c r="H33" s="233">
        <v>33</v>
      </c>
      <c r="I33" s="233">
        <v>33.3</v>
      </c>
      <c r="J33" s="269">
        <f>H33/I33</f>
        <v>0.9909909909909911</v>
      </c>
      <c r="K33" s="269">
        <f>H33/I33</f>
        <v>0.9909909909909911</v>
      </c>
      <c r="L33" s="230">
        <f t="shared" si="6"/>
        <v>100.60422960725074</v>
      </c>
      <c r="M33" s="279" t="s">
        <v>380</v>
      </c>
      <c r="N33" s="288"/>
      <c r="O33" s="382">
        <f t="shared" si="1"/>
        <v>0.9909909909909911</v>
      </c>
    </row>
    <row r="34" spans="1:15" s="113" customFormat="1" ht="45" customHeight="1">
      <c r="A34" s="236" t="s">
        <v>28</v>
      </c>
      <c r="B34" s="236" t="s">
        <v>15</v>
      </c>
      <c r="C34" s="229">
        <v>7</v>
      </c>
      <c r="D34" s="280" t="s">
        <v>347</v>
      </c>
      <c r="E34" s="282" t="s">
        <v>324</v>
      </c>
      <c r="F34" s="282" t="s">
        <v>324</v>
      </c>
      <c r="G34" s="230">
        <v>94.5</v>
      </c>
      <c r="H34" s="230">
        <v>93.5</v>
      </c>
      <c r="I34" s="230">
        <v>96.3</v>
      </c>
      <c r="J34" s="269">
        <f aca="true" t="shared" si="7" ref="J34:J42">I34/H34</f>
        <v>1.0299465240641712</v>
      </c>
      <c r="K34" s="269">
        <f t="shared" si="5"/>
        <v>1.0299465240641712</v>
      </c>
      <c r="L34" s="230">
        <f t="shared" si="6"/>
        <v>101.9047619047619</v>
      </c>
      <c r="M34" s="279" t="s">
        <v>381</v>
      </c>
      <c r="N34" s="289"/>
      <c r="O34" s="382">
        <f t="shared" si="1"/>
        <v>1</v>
      </c>
    </row>
    <row r="35" spans="1:15" ht="46.5" customHeight="1">
      <c r="A35" s="236" t="s">
        <v>28</v>
      </c>
      <c r="B35" s="236" t="s">
        <v>15</v>
      </c>
      <c r="C35" s="229">
        <v>8</v>
      </c>
      <c r="D35" s="294" t="s">
        <v>348</v>
      </c>
      <c r="E35" s="282" t="s">
        <v>332</v>
      </c>
      <c r="F35" s="282" t="s">
        <v>349</v>
      </c>
      <c r="G35" s="230">
        <v>27499</v>
      </c>
      <c r="H35" s="233">
        <v>27675</v>
      </c>
      <c r="I35" s="230">
        <v>30300.81</v>
      </c>
      <c r="J35" s="269">
        <f t="shared" si="7"/>
        <v>1.094880216802168</v>
      </c>
      <c r="K35" s="269">
        <f t="shared" si="5"/>
        <v>1.094880216802168</v>
      </c>
      <c r="L35" s="230">
        <f t="shared" si="6"/>
        <v>110.18877050074549</v>
      </c>
      <c r="M35" s="262" t="s">
        <v>439</v>
      </c>
      <c r="N35" s="290"/>
      <c r="O35" s="382">
        <f t="shared" si="1"/>
        <v>1</v>
      </c>
    </row>
    <row r="36" spans="1:15" s="113" customFormat="1" ht="64.5" customHeight="1">
      <c r="A36" s="236" t="s">
        <v>28</v>
      </c>
      <c r="B36" s="236" t="s">
        <v>15</v>
      </c>
      <c r="C36" s="229">
        <v>9</v>
      </c>
      <c r="D36" s="280" t="s">
        <v>350</v>
      </c>
      <c r="E36" s="282" t="s">
        <v>324</v>
      </c>
      <c r="F36" s="282" t="s">
        <v>324</v>
      </c>
      <c r="G36" s="230">
        <v>91</v>
      </c>
      <c r="H36" s="230">
        <v>20</v>
      </c>
      <c r="I36" s="230">
        <v>45</v>
      </c>
      <c r="J36" s="269">
        <f t="shared" si="7"/>
        <v>2.25</v>
      </c>
      <c r="K36" s="269">
        <f t="shared" si="5"/>
        <v>2.25</v>
      </c>
      <c r="L36" s="230">
        <f t="shared" si="6"/>
        <v>49.45054945054945</v>
      </c>
      <c r="M36" s="216" t="s">
        <v>580</v>
      </c>
      <c r="N36" s="289"/>
      <c r="O36" s="382">
        <f t="shared" si="1"/>
        <v>1</v>
      </c>
    </row>
    <row r="37" spans="1:15" s="113" customFormat="1" ht="48">
      <c r="A37" s="236" t="s">
        <v>28</v>
      </c>
      <c r="B37" s="236" t="s">
        <v>15</v>
      </c>
      <c r="C37" s="229">
        <v>10</v>
      </c>
      <c r="D37" s="280" t="s">
        <v>351</v>
      </c>
      <c r="E37" s="282" t="s">
        <v>324</v>
      </c>
      <c r="F37" s="282" t="s">
        <v>324</v>
      </c>
      <c r="G37" s="230">
        <v>100</v>
      </c>
      <c r="H37" s="230">
        <v>100</v>
      </c>
      <c r="I37" s="230">
        <v>100</v>
      </c>
      <c r="J37" s="269">
        <f t="shared" si="7"/>
        <v>1</v>
      </c>
      <c r="K37" s="269">
        <f t="shared" si="5"/>
        <v>1</v>
      </c>
      <c r="L37" s="230">
        <f t="shared" si="6"/>
        <v>100</v>
      </c>
      <c r="M37" s="220" t="s">
        <v>375</v>
      </c>
      <c r="N37" s="289"/>
      <c r="O37" s="382">
        <f t="shared" si="1"/>
        <v>1</v>
      </c>
    </row>
    <row r="38" spans="1:15" s="113" customFormat="1" ht="36">
      <c r="A38" s="236" t="s">
        <v>28</v>
      </c>
      <c r="B38" s="236" t="s">
        <v>15</v>
      </c>
      <c r="C38" s="229">
        <v>11</v>
      </c>
      <c r="D38" s="280" t="s">
        <v>352</v>
      </c>
      <c r="E38" s="282" t="s">
        <v>324</v>
      </c>
      <c r="F38" s="282" t="s">
        <v>324</v>
      </c>
      <c r="G38" s="230">
        <v>100</v>
      </c>
      <c r="H38" s="230">
        <v>100</v>
      </c>
      <c r="I38" s="230">
        <v>100</v>
      </c>
      <c r="J38" s="269">
        <f t="shared" si="7"/>
        <v>1</v>
      </c>
      <c r="K38" s="269">
        <f t="shared" si="5"/>
        <v>1</v>
      </c>
      <c r="L38" s="230">
        <f t="shared" si="6"/>
        <v>100</v>
      </c>
      <c r="M38" s="220" t="s">
        <v>375</v>
      </c>
      <c r="N38" s="289"/>
      <c r="O38" s="382">
        <f t="shared" si="1"/>
        <v>1</v>
      </c>
    </row>
    <row r="39" spans="1:15" s="113" customFormat="1" ht="88.5" customHeight="1">
      <c r="A39" s="236" t="s">
        <v>28</v>
      </c>
      <c r="B39" s="236" t="s">
        <v>15</v>
      </c>
      <c r="C39" s="229">
        <v>12</v>
      </c>
      <c r="D39" s="280" t="s">
        <v>353</v>
      </c>
      <c r="E39" s="282" t="s">
        <v>324</v>
      </c>
      <c r="F39" s="282" t="s">
        <v>324</v>
      </c>
      <c r="G39" s="230">
        <v>100</v>
      </c>
      <c r="H39" s="230">
        <v>100</v>
      </c>
      <c r="I39" s="230">
        <v>100</v>
      </c>
      <c r="J39" s="269">
        <f t="shared" si="7"/>
        <v>1</v>
      </c>
      <c r="K39" s="269">
        <f t="shared" si="5"/>
        <v>1</v>
      </c>
      <c r="L39" s="230">
        <f t="shared" si="6"/>
        <v>100</v>
      </c>
      <c r="M39" s="220" t="s">
        <v>375</v>
      </c>
      <c r="N39" s="289"/>
      <c r="O39" s="382">
        <f t="shared" si="1"/>
        <v>1</v>
      </c>
    </row>
    <row r="40" spans="1:15" s="113" customFormat="1" ht="41.25" customHeight="1">
      <c r="A40" s="236" t="s">
        <v>28</v>
      </c>
      <c r="B40" s="248" t="s">
        <v>15</v>
      </c>
      <c r="C40" s="235">
        <v>13</v>
      </c>
      <c r="D40" s="291" t="s">
        <v>354</v>
      </c>
      <c r="E40" s="284" t="s">
        <v>382</v>
      </c>
      <c r="F40" s="284" t="s">
        <v>6</v>
      </c>
      <c r="G40" s="230">
        <v>36.7</v>
      </c>
      <c r="H40" s="283">
        <v>45</v>
      </c>
      <c r="I40" s="230">
        <v>45.2</v>
      </c>
      <c r="J40" s="334">
        <f t="shared" si="7"/>
        <v>1.0044444444444445</v>
      </c>
      <c r="K40" s="334">
        <f t="shared" si="5"/>
        <v>1.0044444444444445</v>
      </c>
      <c r="L40" s="285">
        <f t="shared" si="6"/>
        <v>123.16076294277929</v>
      </c>
      <c r="M40" s="266" t="s">
        <v>599</v>
      </c>
      <c r="N40" s="289"/>
      <c r="O40" s="382">
        <f t="shared" si="1"/>
        <v>1</v>
      </c>
    </row>
    <row r="41" spans="1:15" ht="78" customHeight="1">
      <c r="A41" s="236" t="s">
        <v>28</v>
      </c>
      <c r="B41" s="236" t="s">
        <v>15</v>
      </c>
      <c r="C41" s="229">
        <v>14</v>
      </c>
      <c r="D41" s="294" t="s">
        <v>355</v>
      </c>
      <c r="E41" s="282" t="s">
        <v>332</v>
      </c>
      <c r="F41" s="282" t="s">
        <v>349</v>
      </c>
      <c r="G41" s="233">
        <v>25078</v>
      </c>
      <c r="H41" s="295">
        <v>27457.55</v>
      </c>
      <c r="I41" s="233">
        <v>27129.8</v>
      </c>
      <c r="J41" s="269">
        <f t="shared" si="7"/>
        <v>0.9880633924002687</v>
      </c>
      <c r="K41" s="269">
        <f t="shared" si="5"/>
        <v>0.9880633924002687</v>
      </c>
      <c r="L41" s="289">
        <f t="shared" si="6"/>
        <v>108.1816731796794</v>
      </c>
      <c r="M41" s="266" t="s">
        <v>436</v>
      </c>
      <c r="N41" s="292"/>
      <c r="O41" s="382">
        <f t="shared" si="1"/>
        <v>0.9880633924002687</v>
      </c>
    </row>
    <row r="42" spans="1:15" s="113" customFormat="1" ht="36">
      <c r="A42" s="236" t="s">
        <v>28</v>
      </c>
      <c r="B42" s="236" t="s">
        <v>15</v>
      </c>
      <c r="C42" s="229">
        <v>15</v>
      </c>
      <c r="D42" s="280" t="s">
        <v>356</v>
      </c>
      <c r="E42" s="282" t="s">
        <v>324</v>
      </c>
      <c r="F42" s="282" t="s">
        <v>324</v>
      </c>
      <c r="G42" s="230">
        <v>69</v>
      </c>
      <c r="H42" s="230">
        <v>72</v>
      </c>
      <c r="I42" s="230">
        <v>75</v>
      </c>
      <c r="J42" s="269">
        <f t="shared" si="7"/>
        <v>1.0416666666666667</v>
      </c>
      <c r="K42" s="269">
        <f t="shared" si="5"/>
        <v>1.0416666666666667</v>
      </c>
      <c r="L42" s="289">
        <f t="shared" si="6"/>
        <v>108.69565217391303</v>
      </c>
      <c r="M42" s="218" t="s">
        <v>589</v>
      </c>
      <c r="N42" s="289"/>
      <c r="O42" s="382">
        <f t="shared" si="1"/>
        <v>1</v>
      </c>
    </row>
    <row r="43" spans="1:15" s="343" customFormat="1" ht="19.5" customHeight="1">
      <c r="A43" s="338"/>
      <c r="B43" s="338"/>
      <c r="C43" s="338"/>
      <c r="D43" s="344" t="s">
        <v>377</v>
      </c>
      <c r="E43" s="339">
        <f>J43/C42</f>
        <v>0.9946</v>
      </c>
      <c r="F43" s="340"/>
      <c r="G43" s="341"/>
      <c r="H43" s="342"/>
      <c r="I43" s="342"/>
      <c r="J43" s="346">
        <v>14.919</v>
      </c>
      <c r="K43" s="346"/>
      <c r="L43" s="340"/>
      <c r="M43" s="342"/>
      <c r="N43" s="338"/>
      <c r="O43" s="383"/>
    </row>
    <row r="44" spans="1:16" ht="15">
      <c r="A44" s="257"/>
      <c r="B44" s="257"/>
      <c r="C44" s="257"/>
      <c r="D44" s="532" t="s">
        <v>357</v>
      </c>
      <c r="E44" s="533"/>
      <c r="F44" s="533"/>
      <c r="G44" s="533"/>
      <c r="H44" s="533"/>
      <c r="I44" s="533"/>
      <c r="J44" s="533"/>
      <c r="K44" s="533"/>
      <c r="L44" s="533"/>
      <c r="M44" s="350"/>
      <c r="N44" s="274"/>
      <c r="O44" s="385">
        <f>SUM(O45:O62)/SUM(C54,C62)</f>
        <v>0.9705882352941176</v>
      </c>
      <c r="P44" s="36" t="s">
        <v>647</v>
      </c>
    </row>
    <row r="45" spans="1:15" s="112" customFormat="1" ht="60">
      <c r="A45" s="516" t="s">
        <v>28</v>
      </c>
      <c r="B45" s="519">
        <v>3</v>
      </c>
      <c r="C45" s="237">
        <v>1</v>
      </c>
      <c r="D45" s="216" t="s">
        <v>358</v>
      </c>
      <c r="E45" s="227" t="s">
        <v>324</v>
      </c>
      <c r="F45" s="271">
        <v>12.3</v>
      </c>
      <c r="G45" s="272">
        <v>48</v>
      </c>
      <c r="H45" s="230">
        <v>66.5</v>
      </c>
      <c r="I45" s="272">
        <v>75.3</v>
      </c>
      <c r="J45" s="269">
        <f>I45/H45</f>
        <v>1.132330827067669</v>
      </c>
      <c r="K45" s="269">
        <f aca="true" t="shared" si="8" ref="K45:K54">I45/H45</f>
        <v>1.132330827067669</v>
      </c>
      <c r="L45" s="272">
        <f aca="true" t="shared" si="9" ref="L45:L53">I45/G45*100</f>
        <v>156.875</v>
      </c>
      <c r="M45" s="270" t="s">
        <v>590</v>
      </c>
      <c r="N45" s="271"/>
      <c r="O45" s="382">
        <f t="shared" si="1"/>
        <v>1</v>
      </c>
    </row>
    <row r="46" spans="1:15" s="112" customFormat="1" ht="60" customHeight="1">
      <c r="A46" s="517"/>
      <c r="B46" s="520"/>
      <c r="C46" s="237">
        <v>2</v>
      </c>
      <c r="D46" s="216" t="s">
        <v>359</v>
      </c>
      <c r="E46" s="227" t="s">
        <v>324</v>
      </c>
      <c r="F46" s="271">
        <v>66.7</v>
      </c>
      <c r="G46" s="227">
        <v>50</v>
      </c>
      <c r="H46" s="230">
        <v>50</v>
      </c>
      <c r="I46" s="287">
        <v>25</v>
      </c>
      <c r="J46" s="269">
        <f>H46/I46</f>
        <v>2</v>
      </c>
      <c r="K46" s="269">
        <f>H46/I46</f>
        <v>2</v>
      </c>
      <c r="L46" s="227">
        <f t="shared" si="9"/>
        <v>50</v>
      </c>
      <c r="M46" s="270" t="s">
        <v>383</v>
      </c>
      <c r="N46" s="271"/>
      <c r="O46" s="382">
        <f t="shared" si="1"/>
        <v>1</v>
      </c>
    </row>
    <row r="47" spans="1:15" s="112" customFormat="1" ht="72">
      <c r="A47" s="517"/>
      <c r="B47" s="520"/>
      <c r="C47" s="237">
        <v>3</v>
      </c>
      <c r="D47" s="216" t="s">
        <v>360</v>
      </c>
      <c r="E47" s="230" t="s">
        <v>324</v>
      </c>
      <c r="F47" s="271">
        <v>15</v>
      </c>
      <c r="G47" s="227">
        <v>16</v>
      </c>
      <c r="H47" s="230">
        <v>16</v>
      </c>
      <c r="I47" s="227">
        <v>16</v>
      </c>
      <c r="J47" s="269">
        <f aca="true" t="shared" si="10" ref="J47:J53">I47/H47</f>
        <v>1</v>
      </c>
      <c r="K47" s="269">
        <f t="shared" si="8"/>
        <v>1</v>
      </c>
      <c r="L47" s="227">
        <f t="shared" si="9"/>
        <v>100</v>
      </c>
      <c r="M47" s="220" t="s">
        <v>375</v>
      </c>
      <c r="N47" s="271"/>
      <c r="O47" s="382">
        <f t="shared" si="1"/>
        <v>1</v>
      </c>
    </row>
    <row r="48" spans="1:15" s="112" customFormat="1" ht="108">
      <c r="A48" s="517"/>
      <c r="B48" s="520"/>
      <c r="C48" s="237">
        <v>4</v>
      </c>
      <c r="D48" s="216" t="s">
        <v>361</v>
      </c>
      <c r="E48" s="230" t="s">
        <v>324</v>
      </c>
      <c r="F48" s="271">
        <v>75</v>
      </c>
      <c r="G48" s="227">
        <v>75</v>
      </c>
      <c r="H48" s="230">
        <v>75</v>
      </c>
      <c r="I48" s="227">
        <v>75</v>
      </c>
      <c r="J48" s="269">
        <f t="shared" si="10"/>
        <v>1</v>
      </c>
      <c r="K48" s="269">
        <f t="shared" si="8"/>
        <v>1</v>
      </c>
      <c r="L48" s="227">
        <f t="shared" si="9"/>
        <v>100</v>
      </c>
      <c r="M48" s="220" t="s">
        <v>375</v>
      </c>
      <c r="N48" s="271"/>
      <c r="O48" s="382">
        <f t="shared" si="1"/>
        <v>1</v>
      </c>
    </row>
    <row r="49" spans="1:15" s="112" customFormat="1" ht="48">
      <c r="A49" s="517"/>
      <c r="B49" s="520"/>
      <c r="C49" s="237">
        <v>5</v>
      </c>
      <c r="D49" s="216" t="s">
        <v>362</v>
      </c>
      <c r="E49" s="227" t="s">
        <v>324</v>
      </c>
      <c r="F49" s="271">
        <v>100</v>
      </c>
      <c r="G49" s="272">
        <v>100</v>
      </c>
      <c r="H49" s="230">
        <v>100</v>
      </c>
      <c r="I49" s="227">
        <v>100</v>
      </c>
      <c r="J49" s="269">
        <f t="shared" si="10"/>
        <v>1</v>
      </c>
      <c r="K49" s="269">
        <f t="shared" si="8"/>
        <v>1</v>
      </c>
      <c r="L49" s="227">
        <f t="shared" si="9"/>
        <v>100</v>
      </c>
      <c r="M49" s="220" t="s">
        <v>375</v>
      </c>
      <c r="N49" s="271"/>
      <c r="O49" s="382">
        <f t="shared" si="1"/>
        <v>1</v>
      </c>
    </row>
    <row r="50" spans="1:15" s="112" customFormat="1" ht="48">
      <c r="A50" s="517"/>
      <c r="B50" s="520"/>
      <c r="C50" s="237">
        <v>6</v>
      </c>
      <c r="D50" s="216" t="s">
        <v>363</v>
      </c>
      <c r="E50" s="227" t="s">
        <v>324</v>
      </c>
      <c r="F50" s="271">
        <v>100</v>
      </c>
      <c r="G50" s="272">
        <v>100</v>
      </c>
      <c r="H50" s="230">
        <v>100</v>
      </c>
      <c r="I50" s="230">
        <v>100</v>
      </c>
      <c r="J50" s="269">
        <f t="shared" si="10"/>
        <v>1</v>
      </c>
      <c r="K50" s="269">
        <f t="shared" si="8"/>
        <v>1</v>
      </c>
      <c r="L50" s="230">
        <f t="shared" si="9"/>
        <v>100</v>
      </c>
      <c r="M50" s="220" t="s">
        <v>375</v>
      </c>
      <c r="N50" s="271"/>
      <c r="O50" s="382">
        <f t="shared" si="1"/>
        <v>1</v>
      </c>
    </row>
    <row r="51" spans="1:15" s="112" customFormat="1" ht="84">
      <c r="A51" s="517"/>
      <c r="B51" s="520"/>
      <c r="C51" s="237">
        <v>7</v>
      </c>
      <c r="D51" s="216" t="s">
        <v>364</v>
      </c>
      <c r="E51" s="227" t="s">
        <v>324</v>
      </c>
      <c r="F51" s="271">
        <v>100</v>
      </c>
      <c r="G51" s="272">
        <v>100</v>
      </c>
      <c r="H51" s="230">
        <v>100</v>
      </c>
      <c r="I51" s="230">
        <v>100</v>
      </c>
      <c r="J51" s="269">
        <f t="shared" si="10"/>
        <v>1</v>
      </c>
      <c r="K51" s="269">
        <f t="shared" si="8"/>
        <v>1</v>
      </c>
      <c r="L51" s="230">
        <f t="shared" si="9"/>
        <v>100</v>
      </c>
      <c r="M51" s="220" t="s">
        <v>375</v>
      </c>
      <c r="N51" s="271"/>
      <c r="O51" s="382">
        <f t="shared" si="1"/>
        <v>1</v>
      </c>
    </row>
    <row r="52" spans="1:15" s="112" customFormat="1" ht="72">
      <c r="A52" s="517"/>
      <c r="B52" s="520"/>
      <c r="C52" s="237">
        <v>8</v>
      </c>
      <c r="D52" s="216" t="s">
        <v>384</v>
      </c>
      <c r="E52" s="227" t="s">
        <v>324</v>
      </c>
      <c r="F52" s="271">
        <v>100</v>
      </c>
      <c r="G52" s="272">
        <v>100</v>
      </c>
      <c r="H52" s="230">
        <v>100</v>
      </c>
      <c r="I52" s="230">
        <v>100</v>
      </c>
      <c r="J52" s="269">
        <f t="shared" si="10"/>
        <v>1</v>
      </c>
      <c r="K52" s="269">
        <f t="shared" si="8"/>
        <v>1</v>
      </c>
      <c r="L52" s="230">
        <f t="shared" si="9"/>
        <v>100</v>
      </c>
      <c r="M52" s="220" t="s">
        <v>375</v>
      </c>
      <c r="N52" s="271"/>
      <c r="O52" s="382">
        <f t="shared" si="1"/>
        <v>1</v>
      </c>
    </row>
    <row r="53" spans="1:15" s="112" customFormat="1" ht="78" customHeight="1">
      <c r="A53" s="517"/>
      <c r="B53" s="520"/>
      <c r="C53" s="237">
        <v>9</v>
      </c>
      <c r="D53" s="216" t="s">
        <v>385</v>
      </c>
      <c r="E53" s="227" t="s">
        <v>324</v>
      </c>
      <c r="F53" s="271">
        <v>100</v>
      </c>
      <c r="G53" s="272">
        <v>5</v>
      </c>
      <c r="H53" s="230">
        <v>5</v>
      </c>
      <c r="I53" s="230">
        <v>12</v>
      </c>
      <c r="J53" s="269">
        <f t="shared" si="10"/>
        <v>2.4</v>
      </c>
      <c r="K53" s="269">
        <f t="shared" si="8"/>
        <v>2.4</v>
      </c>
      <c r="L53" s="230">
        <f t="shared" si="9"/>
        <v>240</v>
      </c>
      <c r="M53" s="216" t="s">
        <v>588</v>
      </c>
      <c r="N53" s="271"/>
      <c r="O53" s="382">
        <f t="shared" si="1"/>
        <v>1</v>
      </c>
    </row>
    <row r="54" spans="1:15" s="277" customFormat="1" ht="56.25" customHeight="1">
      <c r="A54" s="517"/>
      <c r="B54" s="520"/>
      <c r="C54" s="237">
        <v>10</v>
      </c>
      <c r="D54" s="216" t="s">
        <v>386</v>
      </c>
      <c r="E54" s="227" t="s">
        <v>324</v>
      </c>
      <c r="F54" s="271">
        <v>100</v>
      </c>
      <c r="G54" s="272">
        <v>40</v>
      </c>
      <c r="H54" s="230">
        <v>40</v>
      </c>
      <c r="I54" s="230">
        <v>40</v>
      </c>
      <c r="J54" s="269">
        <f>I54/H54</f>
        <v>1</v>
      </c>
      <c r="K54" s="269">
        <f t="shared" si="8"/>
        <v>1</v>
      </c>
      <c r="L54" s="230">
        <f>I54/G54*100</f>
        <v>100</v>
      </c>
      <c r="M54" s="220" t="s">
        <v>375</v>
      </c>
      <c r="N54" s="286"/>
      <c r="O54" s="382">
        <f t="shared" si="1"/>
        <v>1</v>
      </c>
    </row>
    <row r="55" spans="1:15" s="276" customFormat="1" ht="36" customHeight="1">
      <c r="A55" s="517"/>
      <c r="B55" s="520"/>
      <c r="C55" s="257"/>
      <c r="D55" s="525" t="s">
        <v>636</v>
      </c>
      <c r="E55" s="526"/>
      <c r="F55" s="526"/>
      <c r="G55" s="526"/>
      <c r="H55" s="526"/>
      <c r="I55" s="526"/>
      <c r="J55" s="526"/>
      <c r="K55" s="526"/>
      <c r="L55" s="526"/>
      <c r="M55" s="350"/>
      <c r="N55" s="274"/>
      <c r="O55" s="382"/>
    </row>
    <row r="56" spans="1:15" s="277" customFormat="1" ht="85.5" customHeight="1">
      <c r="A56" s="517"/>
      <c r="B56" s="520"/>
      <c r="C56" s="286">
        <v>1</v>
      </c>
      <c r="D56" s="216" t="s">
        <v>637</v>
      </c>
      <c r="E56" s="227" t="s">
        <v>324</v>
      </c>
      <c r="F56" s="286">
        <v>9.5</v>
      </c>
      <c r="G56" s="272">
        <v>10.5</v>
      </c>
      <c r="H56" s="230">
        <v>12.6</v>
      </c>
      <c r="I56" s="230">
        <v>12.6</v>
      </c>
      <c r="J56" s="269">
        <v>1.2</v>
      </c>
      <c r="K56" s="269">
        <f aca="true" t="shared" si="11" ref="K56:K62">I56/H56</f>
        <v>1</v>
      </c>
      <c r="L56" s="230">
        <v>120</v>
      </c>
      <c r="M56" s="220" t="s">
        <v>375</v>
      </c>
      <c r="N56" s="286"/>
      <c r="O56" s="382">
        <f t="shared" si="1"/>
        <v>1</v>
      </c>
    </row>
    <row r="57" spans="1:16" s="277" customFormat="1" ht="64.5" customHeight="1">
      <c r="A57" s="517"/>
      <c r="B57" s="520"/>
      <c r="C57" s="286">
        <v>2</v>
      </c>
      <c r="D57" s="216" t="s">
        <v>638</v>
      </c>
      <c r="E57" s="227" t="s">
        <v>324</v>
      </c>
      <c r="F57" s="286">
        <v>21</v>
      </c>
      <c r="G57" s="272">
        <v>21</v>
      </c>
      <c r="H57" s="289">
        <v>14</v>
      </c>
      <c r="I57" s="230">
        <v>14</v>
      </c>
      <c r="J57" s="269">
        <v>0.66</v>
      </c>
      <c r="K57" s="269">
        <f>7/I57</f>
        <v>0.5</v>
      </c>
      <c r="L57" s="230">
        <v>66</v>
      </c>
      <c r="M57" s="220" t="s">
        <v>375</v>
      </c>
      <c r="N57" s="286"/>
      <c r="O57" s="382">
        <f t="shared" si="1"/>
        <v>0.5</v>
      </c>
      <c r="P57" s="379" t="s">
        <v>645</v>
      </c>
    </row>
    <row r="58" spans="1:16" s="277" customFormat="1" ht="50.25" customHeight="1">
      <c r="A58" s="517"/>
      <c r="B58" s="520"/>
      <c r="C58" s="286">
        <v>3</v>
      </c>
      <c r="D58" s="216" t="s">
        <v>639</v>
      </c>
      <c r="E58" s="227" t="s">
        <v>324</v>
      </c>
      <c r="F58" s="286">
        <v>15</v>
      </c>
      <c r="G58" s="272">
        <v>15.6</v>
      </c>
      <c r="H58" s="289">
        <v>15.6</v>
      </c>
      <c r="I58" s="230">
        <v>16</v>
      </c>
      <c r="J58" s="269">
        <v>16</v>
      </c>
      <c r="K58" s="269">
        <f>I58/16</f>
        <v>1</v>
      </c>
      <c r="L58" s="230">
        <v>16</v>
      </c>
      <c r="M58" s="220" t="s">
        <v>375</v>
      </c>
      <c r="N58" s="286"/>
      <c r="O58" s="382">
        <f t="shared" si="1"/>
        <v>1</v>
      </c>
      <c r="P58" s="379" t="s">
        <v>646</v>
      </c>
    </row>
    <row r="59" spans="1:15" s="277" customFormat="1" ht="85.5" customHeight="1">
      <c r="A59" s="517"/>
      <c r="B59" s="520"/>
      <c r="C59" s="286">
        <v>4</v>
      </c>
      <c r="D59" s="216" t="s">
        <v>640</v>
      </c>
      <c r="E59" s="227" t="s">
        <v>324</v>
      </c>
      <c r="F59" s="286">
        <v>75</v>
      </c>
      <c r="G59" s="272">
        <v>75</v>
      </c>
      <c r="H59" s="230">
        <v>75</v>
      </c>
      <c r="I59" s="230">
        <v>75</v>
      </c>
      <c r="J59" s="269">
        <v>75</v>
      </c>
      <c r="K59" s="269">
        <f t="shared" si="11"/>
        <v>1</v>
      </c>
      <c r="L59" s="230">
        <v>75</v>
      </c>
      <c r="M59" s="220" t="s">
        <v>375</v>
      </c>
      <c r="N59" s="286"/>
      <c r="O59" s="382">
        <f t="shared" si="1"/>
        <v>1</v>
      </c>
    </row>
    <row r="60" spans="1:15" s="277" customFormat="1" ht="85.5" customHeight="1">
      <c r="A60" s="517"/>
      <c r="B60" s="520"/>
      <c r="C60" s="286">
        <v>5</v>
      </c>
      <c r="D60" s="216" t="s">
        <v>641</v>
      </c>
      <c r="E60" s="227" t="s">
        <v>324</v>
      </c>
      <c r="F60" s="286">
        <v>100</v>
      </c>
      <c r="G60" s="272">
        <v>100</v>
      </c>
      <c r="H60" s="230">
        <v>100</v>
      </c>
      <c r="I60" s="230">
        <v>100</v>
      </c>
      <c r="J60" s="269">
        <v>100</v>
      </c>
      <c r="K60" s="269">
        <f t="shared" si="11"/>
        <v>1</v>
      </c>
      <c r="L60" s="230">
        <v>100</v>
      </c>
      <c r="M60" s="220" t="s">
        <v>375</v>
      </c>
      <c r="N60" s="286"/>
      <c r="O60" s="382">
        <f t="shared" si="1"/>
        <v>1</v>
      </c>
    </row>
    <row r="61" spans="1:15" s="277" customFormat="1" ht="85.5" customHeight="1">
      <c r="A61" s="517"/>
      <c r="B61" s="520"/>
      <c r="C61" s="286">
        <v>6</v>
      </c>
      <c r="D61" s="216" t="s">
        <v>363</v>
      </c>
      <c r="E61" s="227" t="s">
        <v>324</v>
      </c>
      <c r="F61" s="286">
        <v>0</v>
      </c>
      <c r="G61" s="272">
        <v>0</v>
      </c>
      <c r="H61" s="230">
        <v>100</v>
      </c>
      <c r="I61" s="230">
        <v>100</v>
      </c>
      <c r="J61" s="269">
        <v>100</v>
      </c>
      <c r="K61" s="269">
        <f t="shared" si="11"/>
        <v>1</v>
      </c>
      <c r="L61" s="230">
        <v>100</v>
      </c>
      <c r="M61" s="220" t="s">
        <v>375</v>
      </c>
      <c r="N61" s="286"/>
      <c r="O61" s="382">
        <f t="shared" si="1"/>
        <v>1</v>
      </c>
    </row>
    <row r="62" spans="1:15" s="277" customFormat="1" ht="84">
      <c r="A62" s="517"/>
      <c r="B62" s="520"/>
      <c r="C62" s="286">
        <v>7</v>
      </c>
      <c r="D62" s="216" t="s">
        <v>364</v>
      </c>
      <c r="E62" s="227" t="s">
        <v>324</v>
      </c>
      <c r="F62" s="286">
        <v>100</v>
      </c>
      <c r="G62" s="272">
        <v>100</v>
      </c>
      <c r="H62" s="230">
        <v>100</v>
      </c>
      <c r="I62" s="230">
        <v>100</v>
      </c>
      <c r="J62" s="269">
        <v>100</v>
      </c>
      <c r="K62" s="269">
        <f t="shared" si="11"/>
        <v>1</v>
      </c>
      <c r="L62" s="230">
        <v>100</v>
      </c>
      <c r="M62" s="220" t="s">
        <v>375</v>
      </c>
      <c r="N62" s="286"/>
      <c r="O62" s="382">
        <f t="shared" si="1"/>
        <v>1</v>
      </c>
    </row>
    <row r="63" spans="1:15" s="343" customFormat="1" ht="25.5" customHeight="1">
      <c r="A63" s="518"/>
      <c r="B63" s="521"/>
      <c r="C63" s="338"/>
      <c r="D63" s="344" t="s">
        <v>377</v>
      </c>
      <c r="E63" s="339">
        <f>J63/SUM(C54,C62)</f>
        <v>0.9705882352941176</v>
      </c>
      <c r="F63" s="340"/>
      <c r="G63" s="341"/>
      <c r="H63" s="342"/>
      <c r="I63" s="342"/>
      <c r="J63" s="346">
        <v>16.5</v>
      </c>
      <c r="K63" s="346"/>
      <c r="L63" s="340"/>
      <c r="M63" s="342"/>
      <c r="N63" s="338"/>
      <c r="O63" s="383"/>
    </row>
    <row r="64" spans="1:15" s="112" customFormat="1" ht="18" customHeight="1">
      <c r="A64" s="258" t="s">
        <v>16</v>
      </c>
      <c r="B64" s="258">
        <v>4</v>
      </c>
      <c r="C64" s="257"/>
      <c r="D64" s="525" t="s">
        <v>264</v>
      </c>
      <c r="E64" s="526"/>
      <c r="F64" s="526"/>
      <c r="G64" s="526"/>
      <c r="H64" s="526"/>
      <c r="I64" s="526"/>
      <c r="J64" s="526"/>
      <c r="K64" s="526"/>
      <c r="L64" s="526"/>
      <c r="M64" s="349"/>
      <c r="N64" s="271"/>
      <c r="O64" s="384">
        <f>SUM(O65:O72)/C72</f>
        <v>1</v>
      </c>
    </row>
    <row r="65" spans="1:15" s="112" customFormat="1" ht="24" customHeight="1">
      <c r="A65" s="239">
        <v>1</v>
      </c>
      <c r="B65" s="238">
        <v>4</v>
      </c>
      <c r="C65" s="238">
        <v>1</v>
      </c>
      <c r="D65" s="216" t="s">
        <v>365</v>
      </c>
      <c r="E65" s="227"/>
      <c r="F65" s="240" t="s">
        <v>324</v>
      </c>
      <c r="G65" s="272">
        <v>85</v>
      </c>
      <c r="H65" s="273">
        <v>85</v>
      </c>
      <c r="I65" s="230">
        <v>85</v>
      </c>
      <c r="J65" s="269">
        <f aca="true" t="shared" si="12" ref="J65:J72">I65/H65</f>
        <v>1</v>
      </c>
      <c r="K65" s="269">
        <f aca="true" t="shared" si="13" ref="K65:K72">I65/H65</f>
        <v>1</v>
      </c>
      <c r="L65" s="230">
        <f aca="true" t="shared" si="14" ref="L65:L72">I65/G65*100</f>
        <v>100</v>
      </c>
      <c r="M65" s="220" t="s">
        <v>375</v>
      </c>
      <c r="N65" s="240">
        <v>85</v>
      </c>
      <c r="O65" s="382">
        <f t="shared" si="1"/>
        <v>1</v>
      </c>
    </row>
    <row r="66" spans="1:15" s="112" customFormat="1" ht="114.75" customHeight="1">
      <c r="A66" s="238">
        <v>1</v>
      </c>
      <c r="B66" s="238">
        <v>4</v>
      </c>
      <c r="C66" s="238">
        <v>2</v>
      </c>
      <c r="D66" s="216" t="s">
        <v>366</v>
      </c>
      <c r="E66" s="227" t="s">
        <v>387</v>
      </c>
      <c r="F66" s="240" t="s">
        <v>324</v>
      </c>
      <c r="G66" s="272">
        <v>65</v>
      </c>
      <c r="H66" s="273">
        <v>70</v>
      </c>
      <c r="I66" s="230">
        <v>70</v>
      </c>
      <c r="J66" s="269">
        <f t="shared" si="12"/>
        <v>1</v>
      </c>
      <c r="K66" s="269">
        <f t="shared" si="13"/>
        <v>1</v>
      </c>
      <c r="L66" s="230">
        <f t="shared" si="14"/>
        <v>107.6923076923077</v>
      </c>
      <c r="M66" s="220" t="s">
        <v>375</v>
      </c>
      <c r="N66" s="240">
        <v>70</v>
      </c>
      <c r="O66" s="382">
        <f t="shared" si="1"/>
        <v>1</v>
      </c>
    </row>
    <row r="67" spans="1:15" s="112" customFormat="1" ht="115.5" customHeight="1">
      <c r="A67" s="238">
        <v>1</v>
      </c>
      <c r="B67" s="238">
        <v>4</v>
      </c>
      <c r="C67" s="238">
        <v>3</v>
      </c>
      <c r="D67" s="115" t="s">
        <v>367</v>
      </c>
      <c r="E67" s="227" t="s">
        <v>387</v>
      </c>
      <c r="F67" s="240" t="s">
        <v>324</v>
      </c>
      <c r="G67" s="272">
        <v>81</v>
      </c>
      <c r="H67" s="273">
        <v>30</v>
      </c>
      <c r="I67" s="230">
        <v>55.1</v>
      </c>
      <c r="J67" s="269">
        <f t="shared" si="12"/>
        <v>1.8366666666666667</v>
      </c>
      <c r="K67" s="269">
        <f t="shared" si="13"/>
        <v>1.8366666666666667</v>
      </c>
      <c r="L67" s="230">
        <f t="shared" si="14"/>
        <v>68.0246913580247</v>
      </c>
      <c r="M67" s="275" t="s">
        <v>649</v>
      </c>
      <c r="N67" s="240">
        <v>30</v>
      </c>
      <c r="O67" s="382">
        <f t="shared" si="1"/>
        <v>1</v>
      </c>
    </row>
    <row r="68" spans="1:15" s="112" customFormat="1" ht="77.25" customHeight="1">
      <c r="A68" s="241">
        <v>1</v>
      </c>
      <c r="B68" s="238">
        <v>4</v>
      </c>
      <c r="C68" s="238">
        <v>4</v>
      </c>
      <c r="D68" s="116" t="s">
        <v>368</v>
      </c>
      <c r="E68" s="227" t="s">
        <v>387</v>
      </c>
      <c r="F68" s="240" t="s">
        <v>324</v>
      </c>
      <c r="G68" s="272">
        <v>55</v>
      </c>
      <c r="H68" s="273">
        <v>55</v>
      </c>
      <c r="I68" s="273">
        <v>55</v>
      </c>
      <c r="J68" s="345">
        <f t="shared" si="12"/>
        <v>1</v>
      </c>
      <c r="K68" s="345">
        <f t="shared" si="13"/>
        <v>1</v>
      </c>
      <c r="L68" s="230">
        <f t="shared" si="14"/>
        <v>100</v>
      </c>
      <c r="M68" s="117" t="s">
        <v>388</v>
      </c>
      <c r="N68" s="240">
        <v>55</v>
      </c>
      <c r="O68" s="382">
        <f t="shared" si="1"/>
        <v>1</v>
      </c>
    </row>
    <row r="69" spans="1:15" s="112" customFormat="1" ht="72" customHeight="1">
      <c r="A69" s="238">
        <v>1</v>
      </c>
      <c r="B69" s="238">
        <v>4</v>
      </c>
      <c r="C69" s="238">
        <v>5</v>
      </c>
      <c r="D69" s="116" t="s">
        <v>369</v>
      </c>
      <c r="E69" s="227" t="s">
        <v>387</v>
      </c>
      <c r="F69" s="240" t="s">
        <v>324</v>
      </c>
      <c r="G69" s="230">
        <v>100</v>
      </c>
      <c r="H69" s="230">
        <v>100</v>
      </c>
      <c r="I69" s="230">
        <v>100</v>
      </c>
      <c r="J69" s="269">
        <f t="shared" si="12"/>
        <v>1</v>
      </c>
      <c r="K69" s="269">
        <f t="shared" si="13"/>
        <v>1</v>
      </c>
      <c r="L69" s="230">
        <f t="shared" si="14"/>
        <v>100</v>
      </c>
      <c r="M69" s="117" t="s">
        <v>389</v>
      </c>
      <c r="N69" s="240">
        <v>100</v>
      </c>
      <c r="O69" s="382">
        <f t="shared" si="1"/>
        <v>1</v>
      </c>
    </row>
    <row r="70" spans="1:15" s="112" customFormat="1" ht="51" customHeight="1">
      <c r="A70" s="238">
        <v>1</v>
      </c>
      <c r="B70" s="238">
        <v>4</v>
      </c>
      <c r="C70" s="238">
        <v>6</v>
      </c>
      <c r="D70" s="116" t="s">
        <v>370</v>
      </c>
      <c r="E70" s="227" t="s">
        <v>387</v>
      </c>
      <c r="F70" s="240" t="s">
        <v>324</v>
      </c>
      <c r="G70" s="230">
        <v>100</v>
      </c>
      <c r="H70" s="230">
        <v>100</v>
      </c>
      <c r="I70" s="230">
        <v>100</v>
      </c>
      <c r="J70" s="269">
        <f t="shared" si="12"/>
        <v>1</v>
      </c>
      <c r="K70" s="269">
        <f t="shared" si="13"/>
        <v>1</v>
      </c>
      <c r="L70" s="230">
        <f t="shared" si="14"/>
        <v>100</v>
      </c>
      <c r="M70" s="117" t="s">
        <v>389</v>
      </c>
      <c r="N70" s="240">
        <v>100</v>
      </c>
      <c r="O70" s="382">
        <f t="shared" si="1"/>
        <v>1</v>
      </c>
    </row>
    <row r="71" spans="1:15" s="201" customFormat="1" ht="62.25" customHeight="1">
      <c r="A71" s="296">
        <v>1</v>
      </c>
      <c r="B71" s="296">
        <v>4</v>
      </c>
      <c r="C71" s="296">
        <v>7</v>
      </c>
      <c r="D71" s="265" t="s">
        <v>600</v>
      </c>
      <c r="E71" s="227" t="s">
        <v>332</v>
      </c>
      <c r="F71" s="242" t="s">
        <v>349</v>
      </c>
      <c r="G71" s="230">
        <v>27675</v>
      </c>
      <c r="H71" s="230">
        <v>27675</v>
      </c>
      <c r="I71" s="376">
        <v>28085.7</v>
      </c>
      <c r="J71" s="269">
        <f t="shared" si="12"/>
        <v>1.014840108401084</v>
      </c>
      <c r="K71" s="269">
        <f t="shared" si="13"/>
        <v>1.014840108401084</v>
      </c>
      <c r="L71" s="230">
        <f t="shared" si="14"/>
        <v>101.48401084010841</v>
      </c>
      <c r="M71" s="262" t="s">
        <v>439</v>
      </c>
      <c r="N71" s="264">
        <v>25449</v>
      </c>
      <c r="O71" s="382">
        <f t="shared" si="1"/>
        <v>1</v>
      </c>
    </row>
    <row r="72" spans="1:15" s="276" customFormat="1" ht="50.25" customHeight="1">
      <c r="A72" s="238">
        <v>1</v>
      </c>
      <c r="B72" s="238">
        <v>4</v>
      </c>
      <c r="C72" s="238">
        <v>8</v>
      </c>
      <c r="D72" s="209" t="s">
        <v>371</v>
      </c>
      <c r="E72" s="227" t="s">
        <v>387</v>
      </c>
      <c r="F72" s="242" t="s">
        <v>324</v>
      </c>
      <c r="G72" s="230">
        <v>98.2</v>
      </c>
      <c r="H72" s="230">
        <v>70</v>
      </c>
      <c r="I72" s="230">
        <v>99.7</v>
      </c>
      <c r="J72" s="269">
        <f t="shared" si="12"/>
        <v>1.4242857142857144</v>
      </c>
      <c r="K72" s="269">
        <f t="shared" si="13"/>
        <v>1.4242857142857144</v>
      </c>
      <c r="L72" s="230">
        <f t="shared" si="14"/>
        <v>101.52749490835032</v>
      </c>
      <c r="M72" s="223" t="s">
        <v>591</v>
      </c>
      <c r="N72" s="297"/>
      <c r="O72" s="382">
        <f t="shared" si="1"/>
        <v>1</v>
      </c>
    </row>
    <row r="73" spans="1:15" s="343" customFormat="1" ht="19.5" customHeight="1">
      <c r="A73" s="296"/>
      <c r="B73" s="296"/>
      <c r="C73" s="338"/>
      <c r="D73" s="344" t="s">
        <v>377</v>
      </c>
      <c r="E73" s="339">
        <f>J73/C72</f>
        <v>1</v>
      </c>
      <c r="F73" s="340"/>
      <c r="G73" s="341"/>
      <c r="H73" s="342"/>
      <c r="I73" s="342"/>
      <c r="J73" s="346">
        <v>8</v>
      </c>
      <c r="K73" s="346"/>
      <c r="L73" s="340"/>
      <c r="M73" s="342"/>
      <c r="N73" s="338"/>
      <c r="O73" s="383"/>
    </row>
    <row r="74" spans="1:15" ht="18" customHeight="1">
      <c r="A74" s="259" t="s">
        <v>28</v>
      </c>
      <c r="B74" s="259" t="s">
        <v>91</v>
      </c>
      <c r="C74" s="260"/>
      <c r="D74" s="525" t="s">
        <v>265</v>
      </c>
      <c r="E74" s="526"/>
      <c r="F74" s="526"/>
      <c r="G74" s="526"/>
      <c r="H74" s="526"/>
      <c r="I74" s="526"/>
      <c r="J74" s="526"/>
      <c r="K74" s="526"/>
      <c r="L74" s="526"/>
      <c r="M74" s="268"/>
      <c r="N74" s="267"/>
      <c r="O74" s="384">
        <f>SUM(O75:O76)/C76</f>
        <v>1</v>
      </c>
    </row>
    <row r="75" spans="1:15" s="112" customFormat="1" ht="24">
      <c r="A75" s="249" t="s">
        <v>28</v>
      </c>
      <c r="B75" s="249" t="s">
        <v>91</v>
      </c>
      <c r="C75" s="250">
        <v>1</v>
      </c>
      <c r="D75" s="216" t="s">
        <v>372</v>
      </c>
      <c r="E75" s="228" t="s">
        <v>387</v>
      </c>
      <c r="F75" s="230" t="s">
        <v>324</v>
      </c>
      <c r="G75" s="230">
        <v>100</v>
      </c>
      <c r="H75" s="230">
        <v>100</v>
      </c>
      <c r="I75" s="230">
        <v>100</v>
      </c>
      <c r="J75" s="269">
        <f>I75/H75</f>
        <v>1</v>
      </c>
      <c r="K75" s="269">
        <f>I75/H75</f>
        <v>1</v>
      </c>
      <c r="L75" s="230"/>
      <c r="M75" s="217" t="s">
        <v>375</v>
      </c>
      <c r="N75" s="237">
        <v>100</v>
      </c>
      <c r="O75" s="382">
        <f aca="true" t="shared" si="15" ref="O75:O89">IF(K75&gt;1,1,K75)</f>
        <v>1</v>
      </c>
    </row>
    <row r="76" spans="1:15" s="112" customFormat="1" ht="60">
      <c r="A76" s="249" t="s">
        <v>28</v>
      </c>
      <c r="B76" s="249" t="s">
        <v>91</v>
      </c>
      <c r="C76" s="250">
        <v>2</v>
      </c>
      <c r="D76" s="216" t="s">
        <v>373</v>
      </c>
      <c r="E76" s="228" t="s">
        <v>387</v>
      </c>
      <c r="F76" s="230" t="s">
        <v>324</v>
      </c>
      <c r="G76" s="230">
        <v>94.5</v>
      </c>
      <c r="H76" s="230">
        <v>93.5</v>
      </c>
      <c r="I76" s="230">
        <v>96.3</v>
      </c>
      <c r="J76" s="269">
        <f>I76/H76</f>
        <v>1.0299465240641712</v>
      </c>
      <c r="K76" s="269">
        <f>I76/H76</f>
        <v>1.0299465240641712</v>
      </c>
      <c r="L76" s="230"/>
      <c r="M76" s="220" t="s">
        <v>390</v>
      </c>
      <c r="N76" s="237"/>
      <c r="O76" s="382">
        <f t="shared" si="15"/>
        <v>1</v>
      </c>
    </row>
    <row r="77" spans="1:15" s="343" customFormat="1" ht="19.5" customHeight="1">
      <c r="A77" s="296"/>
      <c r="B77" s="296"/>
      <c r="C77" s="338"/>
      <c r="D77" s="344" t="s">
        <v>377</v>
      </c>
      <c r="E77" s="339">
        <f>J77/C76</f>
        <v>1</v>
      </c>
      <c r="F77" s="340"/>
      <c r="G77" s="341"/>
      <c r="H77" s="342"/>
      <c r="I77" s="342"/>
      <c r="J77" s="346">
        <v>2</v>
      </c>
      <c r="K77" s="346"/>
      <c r="L77" s="340"/>
      <c r="M77" s="342"/>
      <c r="N77" s="338"/>
      <c r="O77" s="383"/>
    </row>
    <row r="78" spans="1:15" s="112" customFormat="1" ht="17.25" customHeight="1">
      <c r="A78" s="259" t="s">
        <v>28</v>
      </c>
      <c r="B78" s="259" t="s">
        <v>94</v>
      </c>
      <c r="C78" s="260"/>
      <c r="D78" s="530" t="s">
        <v>440</v>
      </c>
      <c r="E78" s="531"/>
      <c r="F78" s="531"/>
      <c r="G78" s="531"/>
      <c r="H78" s="531"/>
      <c r="I78" s="531"/>
      <c r="J78" s="531"/>
      <c r="K78" s="531"/>
      <c r="L78" s="531"/>
      <c r="M78" s="348"/>
      <c r="N78" s="237"/>
      <c r="O78" s="384">
        <f>SUM(O79:O89)/SUM(C89,5)</f>
        <v>0.966</v>
      </c>
    </row>
    <row r="79" spans="1:15" s="112" customFormat="1" ht="66" customHeight="1">
      <c r="A79" s="251" t="s">
        <v>28</v>
      </c>
      <c r="B79" s="251" t="s">
        <v>94</v>
      </c>
      <c r="C79" s="238">
        <v>1</v>
      </c>
      <c r="D79" s="119" t="s">
        <v>445</v>
      </c>
      <c r="E79" s="238" t="s">
        <v>391</v>
      </c>
      <c r="F79" s="252" t="s">
        <v>392</v>
      </c>
      <c r="G79" s="210">
        <v>91.5</v>
      </c>
      <c r="H79" s="287">
        <v>90</v>
      </c>
      <c r="I79" s="377">
        <v>90</v>
      </c>
      <c r="J79" s="335">
        <f>I79/H79</f>
        <v>1</v>
      </c>
      <c r="K79" s="335">
        <f aca="true" t="shared" si="16" ref="K79:K89">I79/H79</f>
        <v>1</v>
      </c>
      <c r="L79" s="253">
        <f>I79/G79*100</f>
        <v>98.36065573770492</v>
      </c>
      <c r="M79" s="217" t="s">
        <v>375</v>
      </c>
      <c r="N79" s="237"/>
      <c r="O79" s="382">
        <f t="shared" si="15"/>
        <v>1</v>
      </c>
    </row>
    <row r="80" spans="1:15" s="112" customFormat="1" ht="14.25">
      <c r="A80" s="251" t="s">
        <v>28</v>
      </c>
      <c r="B80" s="251" t="s">
        <v>94</v>
      </c>
      <c r="C80" s="238"/>
      <c r="D80" s="119" t="s">
        <v>42</v>
      </c>
      <c r="E80" s="238"/>
      <c r="F80" s="252"/>
      <c r="G80" s="210"/>
      <c r="H80" s="230"/>
      <c r="I80" s="378"/>
      <c r="J80" s="335"/>
      <c r="K80" s="335"/>
      <c r="L80" s="253"/>
      <c r="M80" s="225"/>
      <c r="N80" s="237"/>
      <c r="O80" s="382"/>
    </row>
    <row r="81" spans="1:15" s="112" customFormat="1" ht="24">
      <c r="A81" s="251" t="s">
        <v>28</v>
      </c>
      <c r="B81" s="251" t="s">
        <v>94</v>
      </c>
      <c r="C81" s="238"/>
      <c r="D81" s="141" t="s">
        <v>393</v>
      </c>
      <c r="E81" s="238" t="s">
        <v>391</v>
      </c>
      <c r="F81" s="252" t="s">
        <v>392</v>
      </c>
      <c r="G81" s="210">
        <v>9.5</v>
      </c>
      <c r="H81" s="287">
        <v>10</v>
      </c>
      <c r="I81" s="210">
        <v>6.8</v>
      </c>
      <c r="J81" s="335">
        <f aca="true" t="shared" si="17" ref="J81:J89">I81/H81</f>
        <v>0.6799999999999999</v>
      </c>
      <c r="K81" s="335">
        <f t="shared" si="16"/>
        <v>0.6799999999999999</v>
      </c>
      <c r="L81" s="253">
        <f aca="true" t="shared" si="18" ref="L81:L89">I81/G81*100</f>
        <v>71.57894736842105</v>
      </c>
      <c r="M81" s="224" t="s">
        <v>592</v>
      </c>
      <c r="N81" s="237"/>
      <c r="O81" s="382">
        <f t="shared" si="15"/>
        <v>0.6799999999999999</v>
      </c>
    </row>
    <row r="82" spans="1:15" s="112" customFormat="1" ht="60">
      <c r="A82" s="251" t="s">
        <v>28</v>
      </c>
      <c r="B82" s="251" t="s">
        <v>94</v>
      </c>
      <c r="C82" s="238"/>
      <c r="D82" s="141" t="s">
        <v>394</v>
      </c>
      <c r="E82" s="238" t="s">
        <v>391</v>
      </c>
      <c r="F82" s="252" t="s">
        <v>392</v>
      </c>
      <c r="G82" s="210">
        <v>23.8</v>
      </c>
      <c r="H82" s="287">
        <v>20.5</v>
      </c>
      <c r="I82" s="210">
        <v>23.3</v>
      </c>
      <c r="J82" s="335">
        <f t="shared" si="17"/>
        <v>1.1365853658536587</v>
      </c>
      <c r="K82" s="335">
        <f t="shared" si="16"/>
        <v>1.1365853658536587</v>
      </c>
      <c r="L82" s="253">
        <f t="shared" si="18"/>
        <v>97.89915966386555</v>
      </c>
      <c r="M82" s="224" t="s">
        <v>593</v>
      </c>
      <c r="N82" s="237"/>
      <c r="O82" s="382">
        <f t="shared" si="15"/>
        <v>1</v>
      </c>
    </row>
    <row r="83" spans="1:15" s="112" customFormat="1" ht="48">
      <c r="A83" s="251" t="s">
        <v>28</v>
      </c>
      <c r="B83" s="251" t="s">
        <v>94</v>
      </c>
      <c r="C83" s="238"/>
      <c r="D83" s="261" t="s">
        <v>402</v>
      </c>
      <c r="E83" s="238" t="s">
        <v>391</v>
      </c>
      <c r="F83" s="252" t="s">
        <v>392</v>
      </c>
      <c r="G83" s="210">
        <v>8</v>
      </c>
      <c r="H83" s="287">
        <v>5</v>
      </c>
      <c r="I83" s="210">
        <v>5</v>
      </c>
      <c r="J83" s="335">
        <f t="shared" si="17"/>
        <v>1</v>
      </c>
      <c r="K83" s="335">
        <f t="shared" si="16"/>
        <v>1</v>
      </c>
      <c r="L83" s="253">
        <f t="shared" si="18"/>
        <v>62.5</v>
      </c>
      <c r="M83" s="263" t="s">
        <v>594</v>
      </c>
      <c r="N83" s="237"/>
      <c r="O83" s="382">
        <f t="shared" si="15"/>
        <v>1</v>
      </c>
    </row>
    <row r="84" spans="1:15" s="112" customFormat="1" ht="24">
      <c r="A84" s="251" t="s">
        <v>28</v>
      </c>
      <c r="B84" s="251" t="s">
        <v>94</v>
      </c>
      <c r="C84" s="238"/>
      <c r="D84" s="141" t="s">
        <v>395</v>
      </c>
      <c r="E84" s="238" t="s">
        <v>391</v>
      </c>
      <c r="F84" s="252" t="s">
        <v>392</v>
      </c>
      <c r="G84" s="210">
        <v>5.7</v>
      </c>
      <c r="H84" s="287">
        <v>10</v>
      </c>
      <c r="I84" s="210">
        <v>9.8</v>
      </c>
      <c r="J84" s="335">
        <f t="shared" si="17"/>
        <v>0.9800000000000001</v>
      </c>
      <c r="K84" s="335">
        <f t="shared" si="16"/>
        <v>0.9800000000000001</v>
      </c>
      <c r="L84" s="253">
        <f t="shared" si="18"/>
        <v>171.9298245614035</v>
      </c>
      <c r="M84" s="224" t="s">
        <v>595</v>
      </c>
      <c r="N84" s="237"/>
      <c r="O84" s="382">
        <f t="shared" si="15"/>
        <v>0.9800000000000001</v>
      </c>
    </row>
    <row r="85" spans="1:15" s="112" customFormat="1" ht="24">
      <c r="A85" s="251" t="s">
        <v>28</v>
      </c>
      <c r="B85" s="251" t="s">
        <v>94</v>
      </c>
      <c r="C85" s="238"/>
      <c r="D85" s="141" t="s">
        <v>396</v>
      </c>
      <c r="E85" s="238" t="s">
        <v>391</v>
      </c>
      <c r="F85" s="252" t="s">
        <v>392</v>
      </c>
      <c r="G85" s="210">
        <v>62</v>
      </c>
      <c r="H85" s="287">
        <v>40</v>
      </c>
      <c r="I85" s="210">
        <v>145</v>
      </c>
      <c r="J85" s="335">
        <f t="shared" si="17"/>
        <v>3.625</v>
      </c>
      <c r="K85" s="335">
        <f t="shared" si="16"/>
        <v>3.625</v>
      </c>
      <c r="L85" s="253">
        <f t="shared" si="18"/>
        <v>233.8709677419355</v>
      </c>
      <c r="M85" s="224" t="s">
        <v>397</v>
      </c>
      <c r="N85" s="237"/>
      <c r="O85" s="382">
        <f t="shared" si="15"/>
        <v>1</v>
      </c>
    </row>
    <row r="86" spans="1:15" s="112" customFormat="1" ht="60">
      <c r="A86" s="251" t="s">
        <v>28</v>
      </c>
      <c r="B86" s="251" t="s">
        <v>94</v>
      </c>
      <c r="C86" s="238">
        <v>2</v>
      </c>
      <c r="D86" s="141" t="s">
        <v>403</v>
      </c>
      <c r="E86" s="238" t="s">
        <v>391</v>
      </c>
      <c r="F86" s="252" t="s">
        <v>392</v>
      </c>
      <c r="G86" s="210">
        <v>12</v>
      </c>
      <c r="H86" s="287">
        <v>8</v>
      </c>
      <c r="I86" s="210">
        <v>8</v>
      </c>
      <c r="J86" s="335">
        <f t="shared" si="17"/>
        <v>1</v>
      </c>
      <c r="K86" s="335">
        <f t="shared" si="16"/>
        <v>1</v>
      </c>
      <c r="L86" s="253">
        <f t="shared" si="18"/>
        <v>66.66666666666666</v>
      </c>
      <c r="M86" s="263" t="s">
        <v>596</v>
      </c>
      <c r="N86" s="237"/>
      <c r="O86" s="382">
        <f t="shared" si="15"/>
        <v>1</v>
      </c>
    </row>
    <row r="87" spans="1:15" s="112" customFormat="1" ht="48">
      <c r="A87" s="251" t="s">
        <v>28</v>
      </c>
      <c r="B87" s="251" t="s">
        <v>94</v>
      </c>
      <c r="C87" s="238">
        <v>3</v>
      </c>
      <c r="D87" s="141" t="s">
        <v>398</v>
      </c>
      <c r="E87" s="238" t="s">
        <v>391</v>
      </c>
      <c r="F87" s="252" t="s">
        <v>392</v>
      </c>
      <c r="G87" s="210">
        <v>95.5</v>
      </c>
      <c r="H87" s="287">
        <v>90</v>
      </c>
      <c r="I87" s="210">
        <v>95.6</v>
      </c>
      <c r="J87" s="335">
        <f t="shared" si="17"/>
        <v>1.0622222222222222</v>
      </c>
      <c r="K87" s="335">
        <f t="shared" si="16"/>
        <v>1.0622222222222222</v>
      </c>
      <c r="L87" s="253">
        <f t="shared" si="18"/>
        <v>100.1047120418848</v>
      </c>
      <c r="M87" s="224" t="s">
        <v>399</v>
      </c>
      <c r="N87" s="237"/>
      <c r="O87" s="382">
        <f t="shared" si="15"/>
        <v>1</v>
      </c>
    </row>
    <row r="88" spans="1:15" s="112" customFormat="1" ht="36">
      <c r="A88" s="251" t="s">
        <v>28</v>
      </c>
      <c r="B88" s="251" t="s">
        <v>94</v>
      </c>
      <c r="C88" s="238">
        <v>4</v>
      </c>
      <c r="D88" s="141" t="s">
        <v>400</v>
      </c>
      <c r="E88" s="238" t="s">
        <v>391</v>
      </c>
      <c r="F88" s="252" t="s">
        <v>392</v>
      </c>
      <c r="G88" s="210">
        <v>97.6</v>
      </c>
      <c r="H88" s="287">
        <v>90</v>
      </c>
      <c r="I88" s="210">
        <v>95.1</v>
      </c>
      <c r="J88" s="335">
        <f t="shared" si="17"/>
        <v>1.0566666666666666</v>
      </c>
      <c r="K88" s="335">
        <f t="shared" si="16"/>
        <v>1.0566666666666666</v>
      </c>
      <c r="L88" s="253">
        <f t="shared" si="18"/>
        <v>97.43852459016394</v>
      </c>
      <c r="M88" s="224" t="s">
        <v>597</v>
      </c>
      <c r="N88" s="237"/>
      <c r="O88" s="382">
        <f t="shared" si="15"/>
        <v>1</v>
      </c>
    </row>
    <row r="89" spans="1:15" s="277" customFormat="1" ht="36">
      <c r="A89" s="293" t="s">
        <v>28</v>
      </c>
      <c r="B89" s="293" t="s">
        <v>94</v>
      </c>
      <c r="C89" s="238">
        <v>5</v>
      </c>
      <c r="D89" s="141" t="s">
        <v>401</v>
      </c>
      <c r="E89" s="238" t="s">
        <v>391</v>
      </c>
      <c r="F89" s="252" t="s">
        <v>392</v>
      </c>
      <c r="G89" s="210">
        <v>95</v>
      </c>
      <c r="H89" s="287">
        <v>95</v>
      </c>
      <c r="I89" s="210">
        <v>95</v>
      </c>
      <c r="J89" s="335">
        <f t="shared" si="17"/>
        <v>1</v>
      </c>
      <c r="K89" s="335">
        <f t="shared" si="16"/>
        <v>1</v>
      </c>
      <c r="L89" s="253">
        <f t="shared" si="18"/>
        <v>100</v>
      </c>
      <c r="M89" s="281" t="s">
        <v>388</v>
      </c>
      <c r="N89" s="286"/>
      <c r="O89" s="382">
        <f t="shared" si="15"/>
        <v>1</v>
      </c>
    </row>
    <row r="90" spans="1:15" s="343" customFormat="1" ht="19.5" customHeight="1">
      <c r="A90" s="296"/>
      <c r="B90" s="296"/>
      <c r="C90" s="338"/>
      <c r="D90" s="344" t="s">
        <v>377</v>
      </c>
      <c r="E90" s="339">
        <f>J90/10</f>
        <v>0.966</v>
      </c>
      <c r="F90" s="340"/>
      <c r="G90" s="341"/>
      <c r="H90" s="342"/>
      <c r="I90" s="342"/>
      <c r="J90" s="346">
        <v>9.66</v>
      </c>
      <c r="K90" s="346"/>
      <c r="L90" s="340"/>
      <c r="M90" s="342"/>
      <c r="N90" s="338"/>
      <c r="O90" s="383"/>
    </row>
    <row r="91" spans="1:15" s="277" customFormat="1" ht="36" customHeight="1">
      <c r="A91" s="36"/>
      <c r="B91" s="36"/>
      <c r="C91" s="36"/>
      <c r="D91" s="114"/>
      <c r="E91" s="36"/>
      <c r="F91" s="36"/>
      <c r="G91" s="203"/>
      <c r="H91" s="372"/>
      <c r="I91" s="372"/>
      <c r="J91" s="373"/>
      <c r="K91" s="373"/>
      <c r="L91" s="374"/>
      <c r="M91" s="222"/>
      <c r="N91" s="306"/>
      <c r="O91" s="380"/>
    </row>
    <row r="92" spans="1:14" ht="14.25">
      <c r="A92" s="298"/>
      <c r="B92" s="298"/>
      <c r="C92" s="299"/>
      <c r="D92" s="300"/>
      <c r="E92" s="299"/>
      <c r="F92" s="301"/>
      <c r="G92" s="302"/>
      <c r="H92" s="303"/>
      <c r="I92" s="302"/>
      <c r="J92" s="336"/>
      <c r="K92" s="336"/>
      <c r="L92" s="304"/>
      <c r="M92" s="305"/>
      <c r="N92" s="202"/>
    </row>
    <row r="93" spans="1:14" ht="14.25">
      <c r="A93" s="202"/>
      <c r="B93" s="202"/>
      <c r="C93" s="202"/>
      <c r="D93" s="221"/>
      <c r="E93" s="202"/>
      <c r="F93" s="202"/>
      <c r="L93" s="375"/>
      <c r="M93" s="118"/>
      <c r="N93" s="215"/>
    </row>
    <row r="94" spans="1:13" ht="14.25">
      <c r="A94" s="211"/>
      <c r="B94" s="211"/>
      <c r="C94" s="212"/>
      <c r="D94" s="243"/>
      <c r="E94" s="213"/>
      <c r="F94" s="214"/>
      <c r="G94" s="207"/>
      <c r="H94" s="207"/>
      <c r="I94" s="207"/>
      <c r="J94" s="337"/>
      <c r="K94" s="337"/>
      <c r="L94" s="207"/>
      <c r="M94" s="208"/>
    </row>
  </sheetData>
  <sheetProtection/>
  <mergeCells count="23">
    <mergeCell ref="D74:L74"/>
    <mergeCell ref="J4:J6"/>
    <mergeCell ref="D78:L78"/>
    <mergeCell ref="D64:L64"/>
    <mergeCell ref="D44:L44"/>
    <mergeCell ref="D27:L27"/>
    <mergeCell ref="D9:L9"/>
    <mergeCell ref="D55:L55"/>
    <mergeCell ref="A4:B5"/>
    <mergeCell ref="C4:C6"/>
    <mergeCell ref="F4:F6"/>
    <mergeCell ref="G4:I4"/>
    <mergeCell ref="A45:A63"/>
    <mergeCell ref="B45:B63"/>
    <mergeCell ref="G5:G6"/>
    <mergeCell ref="D8:M8"/>
    <mergeCell ref="A1:M3"/>
    <mergeCell ref="L4:L6"/>
    <mergeCell ref="M4:M6"/>
    <mergeCell ref="D4:D6"/>
    <mergeCell ref="E4:E6"/>
    <mergeCell ref="H5:H6"/>
    <mergeCell ref="I5:I6"/>
  </mergeCells>
  <conditionalFormatting sqref="E25">
    <cfRule type="expression" priority="1" dxfId="1" stopIfTrue="1">
      <formula>#REF!&lt;&gt;E25</formula>
    </cfRule>
    <cfRule type="expression" priority="2" dxfId="0" stopIfTrue="1">
      <formula>#REF!=E25</formula>
    </cfRule>
  </conditionalFormatting>
  <printOptions/>
  <pageMargins left="0.7086614173228347" right="0.31496062992125984" top="0.5511811023622047" bottom="0.5511811023622047" header="0.31496062992125984" footer="0.31496062992125984"/>
  <pageSetup fitToHeight="8" fitToWidth="1" horizontalDpi="600" verticalDpi="600" orientation="portrait" paperSize="9" scale="54" r:id="rId1"/>
  <rowBreaks count="4" manualBreakCount="4">
    <brk id="19" max="13" man="1"/>
    <brk id="38" max="13" man="1"/>
    <brk id="54" max="13" man="1"/>
    <brk id="70" max="13" man="1"/>
  </rowBreaks>
</worksheet>
</file>

<file path=xl/worksheets/sheet6.xml><?xml version="1.0" encoding="utf-8"?>
<worksheet xmlns="http://schemas.openxmlformats.org/spreadsheetml/2006/main" xmlns:r="http://schemas.openxmlformats.org/officeDocument/2006/relationships">
  <sheetPr>
    <tabColor rgb="FFC5FFE2"/>
  </sheetPr>
  <dimension ref="A1:F13"/>
  <sheetViews>
    <sheetView view="pageBreakPreview" zoomScale="60" zoomScalePageLayoutView="0" workbookViewId="0" topLeftCell="A1">
      <selection activeCell="H15" sqref="H15"/>
    </sheetView>
  </sheetViews>
  <sheetFormatPr defaultColWidth="9.140625" defaultRowHeight="15"/>
  <cols>
    <col min="1" max="1" width="7.8515625" style="36" customWidth="1"/>
    <col min="2" max="2" width="37.57421875" style="36" customWidth="1"/>
    <col min="3" max="3" width="15.140625" style="36" customWidth="1"/>
    <col min="4" max="4" width="14.00390625" style="36" customWidth="1"/>
    <col min="5" max="5" width="48.57421875" style="36" customWidth="1"/>
    <col min="6" max="6" width="8.28125" style="36" customWidth="1"/>
    <col min="7" max="16384" width="8.8515625" style="36" customWidth="1"/>
  </cols>
  <sheetData>
    <row r="1" spans="1:6" ht="14.25">
      <c r="A1" s="111"/>
      <c r="B1" s="111"/>
      <c r="C1" s="111"/>
      <c r="D1" s="111"/>
      <c r="E1" s="111"/>
      <c r="F1" s="111"/>
    </row>
    <row r="2" spans="1:6" ht="48" customHeight="1">
      <c r="A2" s="534" t="s">
        <v>442</v>
      </c>
      <c r="B2" s="534"/>
      <c r="C2" s="534"/>
      <c r="D2" s="534"/>
      <c r="E2" s="534"/>
      <c r="F2" s="134"/>
    </row>
    <row r="3" spans="1:6" ht="14.25">
      <c r="A3" s="111"/>
      <c r="B3" s="135"/>
      <c r="C3" s="135"/>
      <c r="D3" s="135"/>
      <c r="E3" s="135"/>
      <c r="F3" s="135"/>
    </row>
    <row r="4" spans="1:6" ht="14.25">
      <c r="A4" s="136" t="s">
        <v>24</v>
      </c>
      <c r="B4" s="136" t="s">
        <v>47</v>
      </c>
      <c r="C4" s="136" t="s">
        <v>48</v>
      </c>
      <c r="D4" s="136" t="s">
        <v>49</v>
      </c>
      <c r="E4" s="136" t="s">
        <v>50</v>
      </c>
      <c r="F4" s="137"/>
    </row>
    <row r="5" spans="1:6" ht="21">
      <c r="A5" s="138">
        <v>1</v>
      </c>
      <c r="B5" s="138" t="s">
        <v>441</v>
      </c>
      <c r="C5" s="139">
        <v>42397</v>
      </c>
      <c r="D5" s="138" t="s">
        <v>523</v>
      </c>
      <c r="E5" s="138" t="s">
        <v>610</v>
      </c>
      <c r="F5" s="137"/>
    </row>
    <row r="6" spans="1:6" ht="21">
      <c r="A6" s="138">
        <v>2</v>
      </c>
      <c r="B6" s="138" t="s">
        <v>441</v>
      </c>
      <c r="C6" s="139">
        <v>42640</v>
      </c>
      <c r="D6" s="138" t="s">
        <v>524</v>
      </c>
      <c r="E6" s="138" t="s">
        <v>610</v>
      </c>
      <c r="F6" s="137"/>
    </row>
    <row r="7" spans="1:6" ht="21">
      <c r="A7" s="138">
        <v>3</v>
      </c>
      <c r="B7" s="138" t="s">
        <v>441</v>
      </c>
      <c r="C7" s="139">
        <v>43125</v>
      </c>
      <c r="D7" s="138" t="s">
        <v>525</v>
      </c>
      <c r="E7" s="138" t="s">
        <v>610</v>
      </c>
      <c r="F7" s="137"/>
    </row>
    <row r="8" spans="1:5" ht="21">
      <c r="A8" s="138">
        <v>4</v>
      </c>
      <c r="B8" s="138" t="s">
        <v>441</v>
      </c>
      <c r="C8" s="139">
        <v>43377</v>
      </c>
      <c r="D8" s="138" t="s">
        <v>526</v>
      </c>
      <c r="E8" s="138" t="s">
        <v>610</v>
      </c>
    </row>
    <row r="9" spans="1:5" ht="21">
      <c r="A9" s="138">
        <v>5</v>
      </c>
      <c r="B9" s="138" t="s">
        <v>441</v>
      </c>
      <c r="C9" s="139">
        <v>43483</v>
      </c>
      <c r="D9" s="138" t="s">
        <v>527</v>
      </c>
      <c r="E9" s="138" t="s">
        <v>610</v>
      </c>
    </row>
    <row r="10" spans="1:5" ht="21">
      <c r="A10" s="138">
        <v>6</v>
      </c>
      <c r="B10" s="138" t="s">
        <v>441</v>
      </c>
      <c r="C10" s="139">
        <v>43524</v>
      </c>
      <c r="D10" s="138" t="s">
        <v>528</v>
      </c>
      <c r="E10" s="307" t="s">
        <v>610</v>
      </c>
    </row>
    <row r="11" spans="1:5" ht="21">
      <c r="A11" s="138">
        <v>7</v>
      </c>
      <c r="B11" s="138" t="s">
        <v>441</v>
      </c>
      <c r="C11" s="139">
        <v>43599</v>
      </c>
      <c r="D11" s="138" t="s">
        <v>529</v>
      </c>
      <c r="E11" s="138" t="s">
        <v>610</v>
      </c>
    </row>
    <row r="12" spans="1:5" ht="21">
      <c r="A12" s="138">
        <v>8</v>
      </c>
      <c r="B12" s="138" t="s">
        <v>441</v>
      </c>
      <c r="C12" s="139">
        <v>43742</v>
      </c>
      <c r="D12" s="138" t="s">
        <v>531</v>
      </c>
      <c r="E12" s="138" t="s">
        <v>610</v>
      </c>
    </row>
    <row r="13" spans="1:5" ht="21">
      <c r="A13" s="138">
        <v>9</v>
      </c>
      <c r="B13" s="138" t="s">
        <v>441</v>
      </c>
      <c r="C13" s="139">
        <v>43829</v>
      </c>
      <c r="D13" s="138" t="s">
        <v>530</v>
      </c>
      <c r="E13" s="138" t="s">
        <v>610</v>
      </c>
    </row>
  </sheetData>
  <sheetProtection/>
  <mergeCells count="1">
    <mergeCell ref="A2:E2"/>
  </mergeCells>
  <printOptions/>
  <pageMargins left="0.7" right="0.7" top="0.75" bottom="0.75" header="0.3" footer="0.3"/>
  <pageSetup orientation="portrait" paperSize="9" scale="71" r:id="rId1"/>
</worksheet>
</file>

<file path=xl/worksheets/sheet7.xml><?xml version="1.0" encoding="utf-8"?>
<worksheet xmlns="http://schemas.openxmlformats.org/spreadsheetml/2006/main" xmlns:r="http://schemas.openxmlformats.org/officeDocument/2006/relationships">
  <sheetPr>
    <tabColor rgb="FFFF0000"/>
  </sheetPr>
  <dimension ref="A1:J18"/>
  <sheetViews>
    <sheetView tabSelected="1" view="pageBreakPreview" zoomScale="55" zoomScaleNormal="80" zoomScaleSheetLayoutView="55" zoomScalePageLayoutView="0" workbookViewId="0" topLeftCell="A1">
      <selection activeCell="M7" sqref="M7"/>
    </sheetView>
  </sheetViews>
  <sheetFormatPr defaultColWidth="9.140625" defaultRowHeight="15"/>
  <cols>
    <col min="1" max="2" width="4.00390625" style="140" customWidth="1"/>
    <col min="3" max="3" width="32.00390625" style="140" customWidth="1"/>
    <col min="4" max="4" width="21.57421875" style="140" customWidth="1"/>
    <col min="5" max="10" width="15.7109375" style="140" customWidth="1"/>
    <col min="11" max="16384" width="8.8515625" style="36" customWidth="1"/>
  </cols>
  <sheetData>
    <row r="1" spans="1:10" s="276" customFormat="1" ht="14.25">
      <c r="A1" s="140"/>
      <c r="B1" s="140"/>
      <c r="C1" s="140"/>
      <c r="D1" s="140"/>
      <c r="E1" s="140"/>
      <c r="F1" s="140"/>
      <c r="G1" s="140"/>
      <c r="H1" s="140"/>
      <c r="I1" s="538"/>
      <c r="J1" s="538"/>
    </row>
    <row r="2" spans="1:10" ht="36" customHeight="1">
      <c r="A2" s="539" t="s">
        <v>613</v>
      </c>
      <c r="B2" s="539"/>
      <c r="C2" s="539"/>
      <c r="D2" s="539"/>
      <c r="E2" s="539"/>
      <c r="F2" s="539"/>
      <c r="G2" s="539"/>
      <c r="H2" s="539"/>
      <c r="I2" s="539"/>
      <c r="J2" s="539"/>
    </row>
    <row r="4" spans="1:10" ht="105.75" customHeight="1">
      <c r="A4" s="513" t="s">
        <v>17</v>
      </c>
      <c r="B4" s="515"/>
      <c r="C4" s="356" t="s">
        <v>40</v>
      </c>
      <c r="D4" s="357" t="s">
        <v>7</v>
      </c>
      <c r="E4" s="358" t="s">
        <v>8</v>
      </c>
      <c r="F4" s="359" t="s">
        <v>9</v>
      </c>
      <c r="G4" s="359" t="s">
        <v>10</v>
      </c>
      <c r="H4" s="359" t="s">
        <v>11</v>
      </c>
      <c r="I4" s="359" t="s">
        <v>12</v>
      </c>
      <c r="J4" s="359" t="s">
        <v>13</v>
      </c>
    </row>
    <row r="5" spans="1:10" ht="14.25">
      <c r="A5" s="360" t="s">
        <v>22</v>
      </c>
      <c r="B5" s="360" t="s">
        <v>18</v>
      </c>
      <c r="C5" s="361"/>
      <c r="D5" s="362"/>
      <c r="E5" s="363"/>
      <c r="F5" s="364" t="s">
        <v>605</v>
      </c>
      <c r="G5" s="364" t="s">
        <v>606</v>
      </c>
      <c r="H5" s="364" t="s">
        <v>607</v>
      </c>
      <c r="I5" s="364" t="s">
        <v>608</v>
      </c>
      <c r="J5" s="364" t="s">
        <v>609</v>
      </c>
    </row>
    <row r="6" spans="1:10" ht="14.25">
      <c r="A6" s="360" t="s">
        <v>16</v>
      </c>
      <c r="B6" s="360" t="s">
        <v>15</v>
      </c>
      <c r="C6" s="360" t="s">
        <v>83</v>
      </c>
      <c r="D6" s="364">
        <v>4</v>
      </c>
      <c r="E6" s="359">
        <v>5</v>
      </c>
      <c r="F6" s="364" t="s">
        <v>58</v>
      </c>
      <c r="G6" s="364">
        <v>7</v>
      </c>
      <c r="H6" s="365">
        <v>8</v>
      </c>
      <c r="I6" s="365">
        <v>9</v>
      </c>
      <c r="J6" s="364" t="s">
        <v>57</v>
      </c>
    </row>
    <row r="7" spans="1:10" ht="75" customHeight="1">
      <c r="A7" s="366">
        <v>1</v>
      </c>
      <c r="B7" s="366">
        <v>1</v>
      </c>
      <c r="C7" s="367" t="s">
        <v>582</v>
      </c>
      <c r="D7" s="319" t="s">
        <v>443</v>
      </c>
      <c r="E7" s="319" t="s">
        <v>443</v>
      </c>
      <c r="F7" s="392">
        <f aca="true" t="shared" si="0" ref="F7:F13">G7*J7</f>
        <v>0.9804974957544732</v>
      </c>
      <c r="G7" s="393">
        <v>0.9716730182926829</v>
      </c>
      <c r="H7" s="393">
        <v>1</v>
      </c>
      <c r="I7" s="352">
        <v>0.991</v>
      </c>
      <c r="J7" s="354">
        <f aca="true" t="shared" si="1" ref="J7:J13">H7/I7</f>
        <v>1.0090817356205852</v>
      </c>
    </row>
    <row r="8" spans="1:10" ht="41.25">
      <c r="A8" s="366">
        <v>2</v>
      </c>
      <c r="B8" s="366">
        <v>2</v>
      </c>
      <c r="C8" s="367" t="s">
        <v>583</v>
      </c>
      <c r="D8" s="319" t="s">
        <v>443</v>
      </c>
      <c r="E8" s="319" t="s">
        <v>443</v>
      </c>
      <c r="F8" s="392">
        <f t="shared" si="0"/>
        <v>1.011787956563977</v>
      </c>
      <c r="G8" s="393">
        <v>0.9945875613023892</v>
      </c>
      <c r="H8" s="393">
        <v>1</v>
      </c>
      <c r="I8" s="352">
        <v>0.983</v>
      </c>
      <c r="J8" s="354">
        <f t="shared" si="1"/>
        <v>1.017293997965412</v>
      </c>
    </row>
    <row r="9" spans="1:10" ht="88.5" customHeight="1">
      <c r="A9" s="366">
        <v>3</v>
      </c>
      <c r="B9" s="366">
        <v>3</v>
      </c>
      <c r="C9" s="367" t="s">
        <v>584</v>
      </c>
      <c r="D9" s="368" t="s">
        <v>444</v>
      </c>
      <c r="E9" s="368" t="s">
        <v>444</v>
      </c>
      <c r="F9" s="392">
        <f t="shared" si="0"/>
        <v>0.8543147208121827</v>
      </c>
      <c r="G9" s="393">
        <v>0.9705882352941176</v>
      </c>
      <c r="H9" s="393">
        <v>0.867</v>
      </c>
      <c r="I9" s="351">
        <v>0.985</v>
      </c>
      <c r="J9" s="354">
        <f t="shared" si="1"/>
        <v>0.8802030456852792</v>
      </c>
    </row>
    <row r="10" spans="1:10" ht="54.75">
      <c r="A10" s="366">
        <v>4</v>
      </c>
      <c r="B10" s="366">
        <v>4</v>
      </c>
      <c r="C10" s="369" t="s">
        <v>585</v>
      </c>
      <c r="D10" s="319" t="s">
        <v>443</v>
      </c>
      <c r="E10" s="319" t="s">
        <v>443</v>
      </c>
      <c r="F10" s="392">
        <f t="shared" si="0"/>
        <v>1.0245901639344261</v>
      </c>
      <c r="G10" s="393">
        <v>1</v>
      </c>
      <c r="H10" s="393">
        <v>1</v>
      </c>
      <c r="I10" s="351">
        <v>0.976</v>
      </c>
      <c r="J10" s="354">
        <f t="shared" si="1"/>
        <v>1.0245901639344261</v>
      </c>
    </row>
    <row r="11" spans="1:10" ht="66" customHeight="1">
      <c r="A11" s="366">
        <v>5</v>
      </c>
      <c r="B11" s="366">
        <v>5</v>
      </c>
      <c r="C11" s="367" t="s">
        <v>586</v>
      </c>
      <c r="D11" s="319" t="s">
        <v>443</v>
      </c>
      <c r="E11" s="319" t="s">
        <v>443</v>
      </c>
      <c r="F11" s="392">
        <f t="shared" si="0"/>
        <v>1.016260162601626</v>
      </c>
      <c r="G11" s="393">
        <v>1</v>
      </c>
      <c r="H11" s="393">
        <v>1</v>
      </c>
      <c r="I11" s="351">
        <v>0.984</v>
      </c>
      <c r="J11" s="354">
        <f t="shared" si="1"/>
        <v>1.016260162601626</v>
      </c>
    </row>
    <row r="12" spans="1:10" ht="96">
      <c r="A12" s="370">
        <v>6</v>
      </c>
      <c r="B12" s="370">
        <v>6</v>
      </c>
      <c r="C12" s="371" t="s">
        <v>587</v>
      </c>
      <c r="D12" s="368" t="s">
        <v>444</v>
      </c>
      <c r="E12" s="368" t="s">
        <v>444</v>
      </c>
      <c r="F12" s="392">
        <f t="shared" si="0"/>
        <v>0.9689067201604814</v>
      </c>
      <c r="G12" s="394">
        <v>0.966</v>
      </c>
      <c r="H12" s="394">
        <v>1</v>
      </c>
      <c r="I12" s="353">
        <v>0.997</v>
      </c>
      <c r="J12" s="354">
        <f t="shared" si="1"/>
        <v>1.0030090270812437</v>
      </c>
    </row>
    <row r="13" spans="1:10" s="396" customFormat="1" ht="30.75" customHeight="1">
      <c r="A13" s="395"/>
      <c r="B13" s="395"/>
      <c r="C13" s="535" t="s">
        <v>629</v>
      </c>
      <c r="D13" s="536"/>
      <c r="E13" s="537"/>
      <c r="F13" s="398">
        <f t="shared" si="0"/>
        <v>0.9706882807517022</v>
      </c>
      <c r="G13" s="398">
        <v>0.9797879663561583</v>
      </c>
      <c r="H13" s="398">
        <f>SUM(H7:H12)/6</f>
        <v>0.9778333333333333</v>
      </c>
      <c r="I13" s="398">
        <v>0.987</v>
      </c>
      <c r="J13" s="398">
        <f t="shared" si="1"/>
        <v>0.9907125970955758</v>
      </c>
    </row>
    <row r="15" spans="7:10" ht="14.25">
      <c r="G15" s="355"/>
      <c r="H15" s="355"/>
      <c r="I15" s="355"/>
      <c r="J15" s="355"/>
    </row>
    <row r="16" spans="7:10" ht="14.25">
      <c r="G16" s="355"/>
      <c r="H16" s="355"/>
      <c r="I16" s="355"/>
      <c r="J16" s="355"/>
    </row>
    <row r="18" spans="7:9" ht="22.5">
      <c r="G18" s="397" t="s">
        <v>602</v>
      </c>
      <c r="H18" s="397" t="s">
        <v>603</v>
      </c>
      <c r="I18" s="397" t="s">
        <v>604</v>
      </c>
    </row>
  </sheetData>
  <sheetProtection/>
  <mergeCells count="4">
    <mergeCell ref="A2:J2"/>
    <mergeCell ref="A4:B4"/>
    <mergeCell ref="C13:E13"/>
    <mergeCell ref="I1:J1"/>
  </mergeCells>
  <printOptions/>
  <pageMargins left="0.31496062992125984" right="0.31496062992125984" top="0.7480314960629921" bottom="0.35433070866141736" header="0.31496062992125984" footer="0.31496062992125984"/>
  <pageSetup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P37" sqref="P37"/>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2016-07-06T07:02:52Z</cp:lastPrinted>
  <dcterms:created xsi:type="dcterms:W3CDTF">2006-09-28T05:33:49Z</dcterms:created>
  <dcterms:modified xsi:type="dcterms:W3CDTF">2020-03-17T06:13:24Z</dcterms:modified>
  <cp:category/>
  <cp:version/>
  <cp:contentType/>
  <cp:contentStatus/>
</cp:coreProperties>
</file>